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" yWindow="150" windowWidth="10200" windowHeight="7845" activeTab="2"/>
  </bookViews>
  <sheets>
    <sheet name="от 2-х старт" sheetId="1" r:id="rId1"/>
    <sheet name="от 2-х промежуток" sheetId="2" r:id="rId2"/>
    <sheet name="от 2-х итог" sheetId="3" r:id="rId3"/>
  </sheets>
  <definedNames>
    <definedName name="_xlnm._FilterDatabase" localSheetId="2" hidden="1">'от 2-х итог'!$AJ$1:$AJ$23</definedName>
    <definedName name="_xlnm._FilterDatabase" localSheetId="1" hidden="1">'от 2-х промежуток'!$AI$2:$AI$21</definedName>
    <definedName name="_xlnm._FilterDatabase" localSheetId="0" hidden="1">'от 2-х старт'!$Q$7:$Q$12</definedName>
  </definedNames>
  <calcPr calcId="162913"/>
</workbook>
</file>

<file path=xl/calcChain.xml><?xml version="1.0" encoding="utf-8"?>
<calcChain xmlns="http://schemas.openxmlformats.org/spreadsheetml/2006/main">
  <c r="AE11" i="3" l="1"/>
  <c r="AE10" i="3"/>
  <c r="AF10" i="3" s="1"/>
  <c r="AG10" i="3" s="1"/>
  <c r="V11" i="3"/>
  <c r="W11" i="3" s="1"/>
  <c r="X11" i="3" s="1"/>
  <c r="V10" i="3"/>
  <c r="W10" i="3" s="1"/>
  <c r="X10" i="3" s="1"/>
  <c r="P11" i="3"/>
  <c r="Q11" i="3" s="1"/>
  <c r="R11" i="3" s="1"/>
  <c r="P10" i="3"/>
  <c r="Q10" i="3" s="1"/>
  <c r="R10" i="3" s="1"/>
  <c r="H11" i="3"/>
  <c r="I11" i="3" s="1"/>
  <c r="J11" i="3" s="1"/>
  <c r="H10" i="3"/>
  <c r="I10" i="3" s="1"/>
  <c r="J10" i="3" s="1"/>
  <c r="AD11" i="2"/>
  <c r="AD10" i="2"/>
  <c r="AE10" i="2" s="1"/>
  <c r="AF10" i="2" s="1"/>
  <c r="U11" i="2"/>
  <c r="V11" i="2" s="1"/>
  <c r="W11" i="2" s="1"/>
  <c r="U10" i="2"/>
  <c r="V10" i="2" s="1"/>
  <c r="W10" i="2" s="1"/>
  <c r="H11" i="2"/>
  <c r="I11" i="2" s="1"/>
  <c r="J11" i="2" s="1"/>
  <c r="H10" i="2"/>
  <c r="I10" i="2" s="1"/>
  <c r="J10" i="2" s="1"/>
  <c r="V12" i="1"/>
  <c r="W12" i="1" s="1"/>
  <c r="X12" i="1" s="1"/>
  <c r="V11" i="1"/>
  <c r="V10" i="1"/>
  <c r="W10" i="1" s="1"/>
  <c r="X10" i="1" s="1"/>
  <c r="O12" i="1"/>
  <c r="P12" i="1" s="1"/>
  <c r="Q12" i="1" s="1"/>
  <c r="O11" i="1"/>
  <c r="P11" i="1" s="1"/>
  <c r="Q11" i="1" s="1"/>
  <c r="O10" i="1"/>
  <c r="P10" i="1" s="1"/>
  <c r="Q10" i="1" s="1"/>
  <c r="AH11" i="3" l="1"/>
  <c r="AI11" i="3" s="1"/>
  <c r="AJ11" i="3" s="1"/>
  <c r="AH10" i="3"/>
  <c r="AI10" i="3" s="1"/>
  <c r="AJ10" i="3" s="1"/>
  <c r="AF11" i="3"/>
  <c r="AG11" i="3" s="1"/>
  <c r="AE11" i="2"/>
  <c r="AF11" i="2" s="1"/>
  <c r="W11" i="1"/>
  <c r="X11" i="1" s="1"/>
  <c r="AI18" i="3"/>
  <c r="AF13" i="3"/>
  <c r="W13" i="3"/>
  <c r="Q13" i="3"/>
  <c r="I13" i="3"/>
  <c r="AH18" i="2"/>
  <c r="AE13" i="2"/>
  <c r="V13" i="2"/>
  <c r="P13" i="2"/>
  <c r="I13" i="2"/>
  <c r="Z19" i="1"/>
  <c r="W14" i="1"/>
  <c r="P14" i="1"/>
  <c r="I14" i="1"/>
  <c r="I10" i="1" l="1"/>
  <c r="J10" i="1" s="1"/>
  <c r="I11" i="1"/>
  <c r="J11" i="1" s="1"/>
  <c r="I12" i="1"/>
  <c r="J12" i="1" s="1"/>
  <c r="I9" i="1"/>
  <c r="J9" i="1" s="1"/>
  <c r="I17" i="1" l="1"/>
  <c r="J17" i="1" s="1"/>
  <c r="I16" i="1"/>
  <c r="J16" i="1" s="1"/>
  <c r="I15" i="1"/>
  <c r="J15" i="1" s="1"/>
  <c r="AE9" i="3"/>
  <c r="AF9" i="3" s="1"/>
  <c r="AG9" i="3" s="1"/>
  <c r="V9" i="3"/>
  <c r="P9" i="3"/>
  <c r="H9" i="3"/>
  <c r="I9" i="3" s="1"/>
  <c r="O10" i="2"/>
  <c r="O11" i="2"/>
  <c r="AG11" i="2" s="1"/>
  <c r="AH11" i="2" s="1"/>
  <c r="AI11" i="2" s="1"/>
  <c r="AD9" i="2"/>
  <c r="U9" i="2"/>
  <c r="O9" i="2"/>
  <c r="P9" i="2" s="1"/>
  <c r="Q9" i="2" s="1"/>
  <c r="H9" i="2"/>
  <c r="H9" i="1"/>
  <c r="O9" i="1"/>
  <c r="P9" i="1" s="1"/>
  <c r="V9" i="1"/>
  <c r="H10" i="1"/>
  <c r="Y10" i="1" s="1"/>
  <c r="Z10" i="1" s="1"/>
  <c r="AA10" i="1" s="1"/>
  <c r="H11" i="1"/>
  <c r="Y11" i="1" s="1"/>
  <c r="Z11" i="1" s="1"/>
  <c r="AA11" i="1" s="1"/>
  <c r="H12" i="1"/>
  <c r="Y12" i="1" s="1"/>
  <c r="Z12" i="1" s="1"/>
  <c r="AA12" i="1" s="1"/>
  <c r="W9" i="3" l="1"/>
  <c r="X9" i="3" s="1"/>
  <c r="Q9" i="3"/>
  <c r="R9" i="3" s="1"/>
  <c r="AE9" i="2"/>
  <c r="AF9" i="2" s="1"/>
  <c r="V9" i="2"/>
  <c r="W9" i="2" s="1"/>
  <c r="P10" i="2"/>
  <c r="Q10" i="2" s="1"/>
  <c r="AG10" i="2"/>
  <c r="AH10" i="2" s="1"/>
  <c r="AI10" i="2" s="1"/>
  <c r="I9" i="2"/>
  <c r="J9" i="2" s="1"/>
  <c r="W9" i="1"/>
  <c r="X9" i="1" s="1"/>
  <c r="Y9" i="1"/>
  <c r="Z9" i="1" s="1"/>
  <c r="AA9" i="1" s="1"/>
  <c r="AF15" i="3"/>
  <c r="AG15" i="3" s="1"/>
  <c r="AF16" i="3"/>
  <c r="AG16" i="3" s="1"/>
  <c r="AF14" i="3"/>
  <c r="AG14" i="3" s="1"/>
  <c r="J9" i="3"/>
  <c r="AH9" i="3"/>
  <c r="AG9" i="2"/>
  <c r="P11" i="2"/>
  <c r="Q11" i="2" s="1"/>
  <c r="Q9" i="1"/>
  <c r="W15" i="3" l="1"/>
  <c r="X15" i="3" s="1"/>
  <c r="W16" i="3"/>
  <c r="X16" i="3" s="1"/>
  <c r="W14" i="3"/>
  <c r="X14" i="3" s="1"/>
  <c r="Q16" i="3"/>
  <c r="R16" i="3" s="1"/>
  <c r="Q14" i="3"/>
  <c r="R14" i="3" s="1"/>
  <c r="Q15" i="3"/>
  <c r="R15" i="3" s="1"/>
  <c r="AI9" i="3"/>
  <c r="AJ9" i="3" s="1"/>
  <c r="AE16" i="2"/>
  <c r="AF16" i="2" s="1"/>
  <c r="AE14" i="2"/>
  <c r="AF14" i="2" s="1"/>
  <c r="AE15" i="2"/>
  <c r="AF15" i="2" s="1"/>
  <c r="V16" i="2"/>
  <c r="W16" i="2" s="1"/>
  <c r="V15" i="2"/>
  <c r="W15" i="2" s="1"/>
  <c r="V14" i="2"/>
  <c r="W14" i="2" s="1"/>
  <c r="AH9" i="2"/>
  <c r="AI9" i="2" s="1"/>
  <c r="W17" i="1"/>
  <c r="X17" i="1" s="1"/>
  <c r="W16" i="1"/>
  <c r="X16" i="1" s="1"/>
  <c r="W15" i="1"/>
  <c r="X15" i="1" s="1"/>
  <c r="I16" i="2"/>
  <c r="J16" i="2" s="1"/>
  <c r="I15" i="2"/>
  <c r="J15" i="2" s="1"/>
  <c r="P16" i="2"/>
  <c r="Q16" i="2" s="1"/>
  <c r="P15" i="2"/>
  <c r="Q15" i="2" s="1"/>
  <c r="P14" i="2"/>
  <c r="Q14" i="2" s="1"/>
  <c r="P17" i="1"/>
  <c r="Q17" i="1" s="1"/>
  <c r="P16" i="1"/>
  <c r="Q16" i="1" s="1"/>
  <c r="P15" i="1"/>
  <c r="Q15" i="1" s="1"/>
  <c r="Z22" i="1"/>
  <c r="AA22" i="1" s="1"/>
  <c r="Z21" i="1"/>
  <c r="AA21" i="1" s="1"/>
  <c r="Z20" i="1"/>
  <c r="AA20" i="1" s="1"/>
  <c r="I16" i="3"/>
  <c r="J16" i="3" s="1"/>
  <c r="I15" i="3"/>
  <c r="J15" i="3" s="1"/>
  <c r="I14" i="3"/>
  <c r="J14" i="3" s="1"/>
  <c r="I14" i="2"/>
  <c r="J14" i="2" s="1"/>
  <c r="AI20" i="3" l="1"/>
  <c r="AJ20" i="3" s="1"/>
  <c r="AI19" i="3"/>
  <c r="AJ19" i="3" s="1"/>
  <c r="AI21" i="3"/>
  <c r="AJ21" i="3" s="1"/>
  <c r="AH19" i="2"/>
  <c r="AI19" i="2" s="1"/>
  <c r="AH20" i="2"/>
  <c r="AI20" i="2" s="1"/>
  <c r="AH21" i="2"/>
  <c r="AI21" i="2" s="1"/>
</calcChain>
</file>

<file path=xl/sharedStrings.xml><?xml version="1.0" encoding="utf-8"?>
<sst xmlns="http://schemas.openxmlformats.org/spreadsheetml/2006/main" count="221" uniqueCount="86">
  <si>
    <t xml:space="preserve">Лист наблюдения 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</si>
  <si>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</si>
  <si>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</si>
  <si>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</si>
  <si>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</si>
  <si>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</si>
  <si>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</si>
  <si>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</si>
  <si>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</si>
  <si>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</si>
  <si>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</si>
  <si>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</si>
  <si>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</si>
  <si>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</si>
  <si>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</si>
  <si>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</si>
  <si>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 xml:space="preserve"> 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</si>
  <si>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</si>
  <si>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</si>
  <si>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</si>
  <si>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</si>
  <si>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</si>
  <si>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</si>
  <si>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</si>
  <si>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</si>
  <si>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</si>
  <si>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</si>
  <si>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</si>
  <si>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</si>
  <si>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</si>
  <si>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 xml:space="preserve">результатов диагностики стартового контроля в младшей группе (от 2 лет) </t>
  </si>
  <si>
    <t xml:space="preserve">результатов диагностики промежуточного контроля в младшей группе (от 2 лет) </t>
  </si>
  <si>
    <t xml:space="preserve">результатов диагностики итогового контроля в младшей группе (от 2 лет) </t>
  </si>
  <si>
    <t>2-Т.2 рисует цветными карандашами, фломастерами, гуашью четырех цветов;</t>
  </si>
  <si>
    <t>2-Т.3 наносит красками штрихи, мазки, полоски на листе бумаги;</t>
  </si>
  <si>
    <t>2-Т.6 лепит предметы путем соединения разных форм (грибок на ножке);</t>
  </si>
  <si>
    <t>2-Т.7 соотносит вылепленные формы со знакомыми ему предметами;</t>
  </si>
  <si>
    <t>2-Т.12 умеет передавать веселый характер плясовой мелодии несложными движениями:
притопывает, переступает с ноги на ногу, хлопает в ладоши, поворачивает кисти рук,
кружится на месте.</t>
  </si>
  <si>
    <t>2-Т.11 выполняет игровые действия под музыкальное сопровождение;</t>
  </si>
  <si>
    <t xml:space="preserve">2-Т.10 слушает песни в исполнении взрослого; </t>
  </si>
  <si>
    <t>2-Т.9 умеет ходить под музыку;</t>
  </si>
  <si>
    <t>2-Т.8 комбинировать полученные формы по показу воспитателя</t>
  </si>
  <si>
    <t>2-Т.7 лепить плоские круглые формы;</t>
  </si>
  <si>
    <t>2-Т.6 имеет первоначальные навыки работы с глиной и пластилином;</t>
  </si>
  <si>
    <t>2-Т.5 умеет скатывать глину между ладонями;</t>
  </si>
  <si>
    <t>2-Т.4 аккуратно наносит ладошкой хлопки по бумаге</t>
  </si>
  <si>
    <t>2-Т.3 ритмично заполняет лист бумаги яркими пятнами, мазками;</t>
  </si>
  <si>
    <t>2-Т.2 эмоционально реагирует на яркие цвета красок;</t>
  </si>
  <si>
    <t>2-Т.1 проявляет желание рисовать карандашами, фломастерами;</t>
  </si>
  <si>
    <t>2-Т.1 умеет изображать предметы, похожие на округлую, удлиненную формы;</t>
  </si>
  <si>
    <t>2-Т.2 знает свойство бумаги; правильно держит карандаш (тремя пальцами);</t>
  </si>
  <si>
    <t>2-Т.3 различает цвета и правильно называет их;</t>
  </si>
  <si>
    <t>2-Т.4 радуется своим рисункам, называет то, что на нем изображено</t>
  </si>
  <si>
    <t>2-Т.5 знает свойства глины, пластилина</t>
  </si>
  <si>
    <t>2-Т.7 владеет простейшими приемами лепки (отрывать куски от большого кома,
соединять их в одно целое, самостоятельно скатывать глину);</t>
  </si>
  <si>
    <t>2-Т.8 лепит предметы путем соединения шариков одинаковой и разной величины.</t>
  </si>
  <si>
    <t xml:space="preserve">2-Т.9 умеет выкладывать и составлять на листе бумаги из геометрических форм
простейшие фигуры (машина, дом, снеговик);
</t>
  </si>
  <si>
    <t>2-Т.10 выкладывает и составляет простые композиции на фланелеграфе;</t>
  </si>
  <si>
    <t>2-Т.11 радуется выполненной работе.</t>
  </si>
  <si>
    <t>2-Т.12 различает характер музыкальных произведений (спокойные и веселые песни,
пьесы и так далее.);</t>
  </si>
  <si>
    <t>2-Т.13 понимает и эмоционально реагирует на содержание (о ком, о чем поется);</t>
  </si>
  <si>
    <t>2-Т.14 подпевает фразы в песне (совместно со взрослым), воспроизводит движения,
показываемые взрослым (хлопает, притоптывает ногой, делает повороты
кистями рук);</t>
  </si>
  <si>
    <t>2-Т.15 начинает и заканчивает движения с началом и окончанием музыки (зайка
прыгает, бабочки летают);</t>
  </si>
  <si>
    <t>2-Т.16 выполняет плясовые движения в кругу с характером музыки или содержания
песни;</t>
  </si>
  <si>
    <t>2-Т.17 называет некоторые музыкальные инструменты (барабан, бубен, погремушка
и другие.).</t>
  </si>
  <si>
    <t>2-Т.1 владеет первоначальной техникой рисования на бумаге и на песке (проводит
вращательные непрерывные линии);</t>
  </si>
  <si>
    <t>2-Т.4 владеет пространственной ориентировкой на листе бумаги</t>
  </si>
  <si>
    <t>2-Т.5 умеет сплющивать шарик между ладонями, делать пальцами углубления на
поверхности (печенье для куклы);</t>
  </si>
  <si>
    <t>2-Т.8 знает и применяет технические навыки при лепке</t>
  </si>
  <si>
    <t>2-Т.9 проявляет радость при рассматривании народных игрушек, делится впечатлениями
о выполненной работе.</t>
  </si>
  <si>
    <t>2-Т.10 располагает на фланелеграфе предметы путем соединения разных форм (шарик на
ниточке, домик);</t>
  </si>
  <si>
    <t>2-Т.11 умеет дорисовывать элемент к готовому силуэту (котенку дорисовать хвостик);</t>
  </si>
  <si>
    <t>2-Т.12 знает и применяет первоначальные технические навыки; выкладывает
симметричные фигуры на листе бумаги.</t>
  </si>
  <si>
    <t>2-Т.13 узнает знакомые песни и различает высоту звуков;</t>
  </si>
  <si>
    <t>2-Т.14 понимает смысл песни;</t>
  </si>
  <si>
    <t>2-Т.15 проявляет желание петь совместно со взрослыми;</t>
  </si>
  <si>
    <t>2-Т.16 называет музыкальные инструменты (погремушка, барабан, бубен, домбра);</t>
  </si>
  <si>
    <t xml:space="preserve">2-Т.17 различает высокое и низкое звучание музыкальной фразы, правильно передает ритм
и отдельные интонации мелодии, запоминает слова песни;
</t>
  </si>
  <si>
    <t>2-Т.18 двигается в соответствии с характером музыки</t>
  </si>
  <si>
    <t>Дмитриев Матвей</t>
  </si>
  <si>
    <t>Исакова Раяна</t>
  </si>
  <si>
    <t>Карлова Полина</t>
  </si>
  <si>
    <t>Ушаков Роман</t>
  </si>
  <si>
    <t xml:space="preserve">Учебный год: _2021-2022___________       Группа:_______младшая______________     Дата проведения:____5.09.2021_______ </t>
  </si>
  <si>
    <t xml:space="preserve">Учебный год: __________2021-2022__       Группа:___________младшая__________     Дата проведения:_4.01.2022__________ </t>
  </si>
  <si>
    <t xml:space="preserve">Учебный год: 2021-2022____________       Группа:_____младщая ________________     Дата проведения:_____5.05.2022______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</si>
</sst>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6"/>
  <sheetViews>
    <sheetView zoomScale="70" zoomScaleNormal="70" workbookViewId="0">
      <selection activeCell="AH8" sqref="AH8"/>
    </sheetView>
  </sheetViews>
  <sheetFormatPr defaultRowHeight="15" x14ac:dyDescent="0.25"/>
  <cols>
    <col min="2" max="2" width="3.5703125" customWidth="1"/>
    <col min="3" max="3" width="20.85546875" customWidth="1"/>
    <col min="4" max="4" width="9.5703125" customWidth="1"/>
    <col min="5" max="5" width="6.85546875" customWidth="1"/>
    <col min="6" max="6" width="6.140625" customWidth="1"/>
    <col min="7" max="7" width="6.7109375" customWidth="1"/>
    <col min="8" max="8" width="6.42578125" customWidth="1"/>
    <col min="9" max="9" width="5.42578125" customWidth="1"/>
    <col min="10" max="10" width="9.85546875" customWidth="1"/>
    <col min="11" max="11" width="10.28515625" customWidth="1"/>
    <col min="12" max="12" width="8.140625" customWidth="1"/>
    <col min="13" max="13" width="7" customWidth="1"/>
    <col min="14" max="14" width="6" customWidth="1"/>
    <col min="15" max="16" width="4.42578125" customWidth="1"/>
    <col min="17" max="17" width="9.42578125" customWidth="1"/>
    <col min="18" max="18" width="7.28515625" customWidth="1"/>
    <col min="19" max="19" width="6.42578125" customWidth="1"/>
    <col min="20" max="20" width="6.5703125" customWidth="1"/>
    <col min="21" max="21" width="18.5703125" customWidth="1"/>
    <col min="22" max="22" width="6.5703125" customWidth="1"/>
    <col min="23" max="23" width="4.42578125" customWidth="1"/>
    <col min="24" max="24" width="8.85546875" customWidth="1"/>
    <col min="27" max="27" width="12.140625" customWidth="1"/>
  </cols>
  <sheetData>
    <row r="2" spans="1:28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x14ac:dyDescent="0.25">
      <c r="A3" s="13" t="s">
        <v>30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x14ac:dyDescent="0.25">
      <c r="A4" s="13" t="s">
        <v>83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6" spans="1:28" x14ac:dyDescent="0.25">
      <c r="B6" s="28" t="s">
        <v>1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30"/>
    </row>
    <row r="7" spans="1:28" ht="38.25" customHeight="1" x14ac:dyDescent="0.25">
      <c r="B7" s="26" t="s">
        <v>2</v>
      </c>
      <c r="C7" s="26" t="s">
        <v>3</v>
      </c>
      <c r="D7" s="31" t="s">
        <v>4</v>
      </c>
      <c r="E7" s="32"/>
      <c r="F7" s="32"/>
      <c r="G7" s="33"/>
      <c r="H7" s="20" t="s">
        <v>14</v>
      </c>
      <c r="I7" s="22" t="s">
        <v>12</v>
      </c>
      <c r="J7" s="24" t="s">
        <v>13</v>
      </c>
      <c r="K7" s="34" t="s">
        <v>5</v>
      </c>
      <c r="L7" s="35"/>
      <c r="M7" s="35"/>
      <c r="N7" s="35"/>
      <c r="O7" s="20" t="s">
        <v>14</v>
      </c>
      <c r="P7" s="22" t="s">
        <v>12</v>
      </c>
      <c r="Q7" s="24" t="s">
        <v>13</v>
      </c>
      <c r="R7" s="34" t="s">
        <v>7</v>
      </c>
      <c r="S7" s="35"/>
      <c r="T7" s="35"/>
      <c r="U7" s="35"/>
      <c r="V7" s="20" t="s">
        <v>14</v>
      </c>
      <c r="W7" s="22" t="s">
        <v>12</v>
      </c>
      <c r="X7" s="24" t="s">
        <v>13</v>
      </c>
      <c r="Y7" s="14" t="s">
        <v>8</v>
      </c>
      <c r="Z7" s="16" t="s">
        <v>9</v>
      </c>
      <c r="AA7" s="18" t="s">
        <v>10</v>
      </c>
    </row>
    <row r="8" spans="1:28" ht="225" customHeight="1" x14ac:dyDescent="0.25">
      <c r="B8" s="27"/>
      <c r="C8" s="27"/>
      <c r="D8" s="12" t="s">
        <v>48</v>
      </c>
      <c r="E8" s="12" t="s">
        <v>47</v>
      </c>
      <c r="F8" s="12" t="s">
        <v>46</v>
      </c>
      <c r="G8" s="12" t="s">
        <v>45</v>
      </c>
      <c r="H8" s="21"/>
      <c r="I8" s="23"/>
      <c r="J8" s="25"/>
      <c r="K8" s="12" t="s">
        <v>44</v>
      </c>
      <c r="L8" s="12" t="s">
        <v>43</v>
      </c>
      <c r="M8" s="12" t="s">
        <v>42</v>
      </c>
      <c r="N8" s="12" t="s">
        <v>41</v>
      </c>
      <c r="O8" s="21"/>
      <c r="P8" s="23"/>
      <c r="Q8" s="25"/>
      <c r="R8" s="12" t="s">
        <v>40</v>
      </c>
      <c r="S8" s="12" t="s">
        <v>39</v>
      </c>
      <c r="T8" s="12" t="s">
        <v>38</v>
      </c>
      <c r="U8" s="12" t="s">
        <v>37</v>
      </c>
      <c r="V8" s="21"/>
      <c r="W8" s="23"/>
      <c r="X8" s="25"/>
      <c r="Y8" s="15"/>
      <c r="Z8" s="17"/>
      <c r="AA8" s="19"/>
    </row>
    <row r="9" spans="1:28" x14ac:dyDescent="0.25">
      <c r="B9" s="1">
        <v>1</v>
      </c>
      <c r="C9" s="1" t="s">
        <v>79</v>
      </c>
      <c r="D9" s="1">
        <v>2</v>
      </c>
      <c r="E9" s="1">
        <v>1</v>
      </c>
      <c r="F9" s="1">
        <v>1</v>
      </c>
      <c r="G9" s="1">
        <v>1</v>
      </c>
      <c r="H9" s="4">
        <f>SUM(D9:G9)</f>
        <v>5</v>
      </c>
      <c r="I9" s="6">
        <f>AVERAGE(D9:G9)</f>
        <v>1.25</v>
      </c>
      <c r="J9" s="11" t="str">
        <f>IF(D9="","",VLOOKUP(I9,$J$74:$K$76,2,TRUE))</f>
        <v>І ур</v>
      </c>
      <c r="K9" s="1">
        <v>1</v>
      </c>
      <c r="L9" s="1">
        <v>1</v>
      </c>
      <c r="M9" s="1">
        <v>2</v>
      </c>
      <c r="N9" s="1">
        <v>1</v>
      </c>
      <c r="O9" s="4">
        <f>SUM(K9:N9)</f>
        <v>5</v>
      </c>
      <c r="P9" s="6">
        <f>O9/4</f>
        <v>1.25</v>
      </c>
      <c r="Q9" s="11" t="str">
        <f>IF(K9="","",VLOOKUP(P9,$J$74:$K$76,2,TRUE))</f>
        <v>І ур</v>
      </c>
      <c r="R9" s="1">
        <v>2</v>
      </c>
      <c r="S9" s="1">
        <v>2</v>
      </c>
      <c r="T9" s="1">
        <v>2</v>
      </c>
      <c r="U9" s="1">
        <v>2</v>
      </c>
      <c r="V9" s="4">
        <f>SUM(R9:U9)</f>
        <v>8</v>
      </c>
      <c r="W9" s="6">
        <f>V9/4</f>
        <v>2</v>
      </c>
      <c r="X9" s="11" t="str">
        <f>IF(R9="","",VLOOKUP(W9,$J$74:$K$76,2,TRUE))</f>
        <v>ІІ ур</v>
      </c>
      <c r="Y9" s="5">
        <f>H9+O9+V9</f>
        <v>18</v>
      </c>
      <c r="Z9" s="7">
        <f>Y9/12</f>
        <v>1.5</v>
      </c>
      <c r="AA9" s="11" t="str">
        <f>IF(U9="","",VLOOKUP(Z9,$J$74:$K$76,2,TRUE))</f>
        <v>І ур</v>
      </c>
    </row>
    <row r="10" spans="1:28" x14ac:dyDescent="0.25">
      <c r="B10" s="1">
        <v>2</v>
      </c>
      <c r="C10" s="1" t="s">
        <v>80</v>
      </c>
      <c r="D10" s="1">
        <v>2</v>
      </c>
      <c r="E10" s="1">
        <v>1</v>
      </c>
      <c r="F10" s="1">
        <v>1</v>
      </c>
      <c r="G10" s="1">
        <v>1</v>
      </c>
      <c r="H10" s="4">
        <f t="shared" ref="H10:H12" si="0">SUM(D10:G10)</f>
        <v>5</v>
      </c>
      <c r="I10" s="6">
        <f t="shared" ref="I10:I12" si="1">AVERAGE(D10:G10)</f>
        <v>1.25</v>
      </c>
      <c r="J10" s="11" t="str">
        <f>IF(D10="","",VLOOKUP(I10,$J$74:$K$76,2,TRUE))</f>
        <v>І ур</v>
      </c>
      <c r="K10" s="1">
        <v>1</v>
      </c>
      <c r="L10" s="1">
        <v>1</v>
      </c>
      <c r="M10" s="1">
        <v>2</v>
      </c>
      <c r="N10" s="1">
        <v>1</v>
      </c>
      <c r="O10" s="4">
        <f t="shared" ref="O10:O12" si="2">SUM(K10:N10)</f>
        <v>5</v>
      </c>
      <c r="P10" s="6">
        <f t="shared" ref="P10:P12" si="3">O10/4</f>
        <v>1.25</v>
      </c>
      <c r="Q10" s="11" t="str">
        <f>IF(K10="","",VLOOKUP(P10,$J$74:$K$76,2,TRUE))</f>
        <v>І ур</v>
      </c>
      <c r="R10" s="1">
        <v>2</v>
      </c>
      <c r="S10" s="1">
        <v>2</v>
      </c>
      <c r="T10" s="1">
        <v>2</v>
      </c>
      <c r="U10" s="1">
        <v>2</v>
      </c>
      <c r="V10" s="4">
        <f t="shared" ref="V10:V12" si="4">SUM(R10:U10)</f>
        <v>8</v>
      </c>
      <c r="W10" s="6">
        <f t="shared" ref="W10:W12" si="5">V10/4</f>
        <v>2</v>
      </c>
      <c r="X10" s="11" t="str">
        <f>IF(R10="","",VLOOKUP(W10,$J$74:$K$76,2,TRUE))</f>
        <v>ІІ ур</v>
      </c>
      <c r="Y10" s="5">
        <f t="shared" ref="Y10:Y12" si="6">H10+O10+V10</f>
        <v>18</v>
      </c>
      <c r="Z10" s="7">
        <f t="shared" ref="Z10:Z12" si="7">Y10/12</f>
        <v>1.5</v>
      </c>
      <c r="AA10" s="11" t="str">
        <f>IF(U10="","",VLOOKUP(Z10,$J$74:$K$76,2,TRUE))</f>
        <v>І ур</v>
      </c>
    </row>
    <row r="11" spans="1:28" x14ac:dyDescent="0.25">
      <c r="B11" s="1">
        <v>3</v>
      </c>
      <c r="C11" s="1" t="s">
        <v>81</v>
      </c>
      <c r="D11" s="1">
        <v>2</v>
      </c>
      <c r="E11" s="1">
        <v>1</v>
      </c>
      <c r="F11" s="1">
        <v>1</v>
      </c>
      <c r="G11" s="1">
        <v>1</v>
      </c>
      <c r="H11" s="4">
        <f t="shared" si="0"/>
        <v>5</v>
      </c>
      <c r="I11" s="6">
        <f t="shared" si="1"/>
        <v>1.25</v>
      </c>
      <c r="J11" s="11" t="str">
        <f>IF(D11="","",VLOOKUP(I11,$J$74:$K$76,2,TRUE))</f>
        <v>І ур</v>
      </c>
      <c r="K11" s="1">
        <v>1</v>
      </c>
      <c r="L11" s="1">
        <v>1</v>
      </c>
      <c r="M11" s="1">
        <v>2</v>
      </c>
      <c r="N11" s="1">
        <v>1</v>
      </c>
      <c r="O11" s="4">
        <f t="shared" si="2"/>
        <v>5</v>
      </c>
      <c r="P11" s="6">
        <f t="shared" si="3"/>
        <v>1.25</v>
      </c>
      <c r="Q11" s="11" t="str">
        <f>IF(K11="","",VLOOKUP(P11,$J$74:$K$76,2,TRUE))</f>
        <v>І ур</v>
      </c>
      <c r="R11" s="1">
        <v>2</v>
      </c>
      <c r="S11" s="1">
        <v>2</v>
      </c>
      <c r="T11" s="1">
        <v>2</v>
      </c>
      <c r="U11" s="1">
        <v>2</v>
      </c>
      <c r="V11" s="4">
        <f t="shared" si="4"/>
        <v>8</v>
      </c>
      <c r="W11" s="6">
        <f t="shared" si="5"/>
        <v>2</v>
      </c>
      <c r="X11" s="11" t="str">
        <f>IF(R11="","",VLOOKUP(W11,$J$74:$K$76,2,TRUE))</f>
        <v>ІІ ур</v>
      </c>
      <c r="Y11" s="5">
        <f t="shared" si="6"/>
        <v>18</v>
      </c>
      <c r="Z11" s="7">
        <f t="shared" si="7"/>
        <v>1.5</v>
      </c>
      <c r="AA11" s="11" t="str">
        <f>IF(U11="","",VLOOKUP(Z11,$J$74:$K$76,2,TRUE))</f>
        <v>І ур</v>
      </c>
    </row>
    <row r="12" spans="1:28" x14ac:dyDescent="0.25">
      <c r="B12" s="1">
        <v>4</v>
      </c>
      <c r="C12" s="1" t="s">
        <v>82</v>
      </c>
      <c r="D12" s="1">
        <v>2</v>
      </c>
      <c r="E12" s="1">
        <v>1</v>
      </c>
      <c r="F12" s="1">
        <v>1</v>
      </c>
      <c r="G12" s="1">
        <v>1</v>
      </c>
      <c r="H12" s="4">
        <f t="shared" si="0"/>
        <v>5</v>
      </c>
      <c r="I12" s="6">
        <f t="shared" si="1"/>
        <v>1.25</v>
      </c>
      <c r="J12" s="11" t="str">
        <f>IF(D12="","",VLOOKUP(I12,$J$74:$K$76,2,TRUE))</f>
        <v>І ур</v>
      </c>
      <c r="K12" s="1">
        <v>1</v>
      </c>
      <c r="L12" s="1">
        <v>1</v>
      </c>
      <c r="M12" s="1">
        <v>2</v>
      </c>
      <c r="N12" s="1">
        <v>1</v>
      </c>
      <c r="O12" s="4">
        <f t="shared" si="2"/>
        <v>5</v>
      </c>
      <c r="P12" s="6">
        <f t="shared" si="3"/>
        <v>1.25</v>
      </c>
      <c r="Q12" s="11" t="str">
        <f>IF(K12="","",VLOOKUP(P12,$J$74:$K$76,2,TRUE))</f>
        <v>І ур</v>
      </c>
      <c r="R12" s="1">
        <v>2</v>
      </c>
      <c r="S12" s="1">
        <v>2</v>
      </c>
      <c r="T12" s="1">
        <v>2</v>
      </c>
      <c r="U12" s="1">
        <v>2</v>
      </c>
      <c r="V12" s="4">
        <f t="shared" si="4"/>
        <v>8</v>
      </c>
      <c r="W12" s="6">
        <f t="shared" si="5"/>
        <v>2</v>
      </c>
      <c r="X12" s="11" t="str">
        <f>IF(R12="","",VLOOKUP(W12,$J$74:$K$76,2,TRUE))</f>
        <v>ІІ ур</v>
      </c>
      <c r="Y12" s="5">
        <f t="shared" si="6"/>
        <v>18</v>
      </c>
      <c r="Z12" s="7">
        <f t="shared" si="7"/>
        <v>1.5</v>
      </c>
      <c r="AA12" s="11" t="str">
        <f>IF(U12="","",VLOOKUP(Z12,$J$74:$K$76,2,TRUE))</f>
        <v>І ур</v>
      </c>
    </row>
    <row r="13" spans="1:28" x14ac:dyDescent="0.25">
      <c r="B13" s="42"/>
      <c r="C13" s="42"/>
      <c r="D13" s="45"/>
      <c r="E13" s="46"/>
      <c r="F13" s="46"/>
      <c r="G13" s="46"/>
      <c r="H13" s="47"/>
      <c r="I13" s="1" t="s">
        <v>15</v>
      </c>
      <c r="J13" s="9" t="s">
        <v>11</v>
      </c>
      <c r="K13" s="45"/>
      <c r="L13" s="46"/>
      <c r="M13" s="46"/>
      <c r="N13" s="46"/>
      <c r="O13" s="47"/>
      <c r="P13" s="1" t="s">
        <v>15</v>
      </c>
      <c r="Q13" s="9" t="s">
        <v>11</v>
      </c>
      <c r="R13" s="45"/>
      <c r="S13" s="46"/>
      <c r="T13" s="46"/>
      <c r="U13" s="46"/>
      <c r="V13" s="47"/>
      <c r="W13" s="1" t="s">
        <v>15</v>
      </c>
      <c r="X13" s="9" t="s">
        <v>11</v>
      </c>
      <c r="Y13" s="2"/>
      <c r="Z13" s="2"/>
      <c r="AA13" s="2"/>
    </row>
    <row r="14" spans="1:28" x14ac:dyDescent="0.25">
      <c r="B14" s="43"/>
      <c r="C14" s="43"/>
      <c r="D14" s="45" t="s">
        <v>20</v>
      </c>
      <c r="E14" s="46"/>
      <c r="F14" s="46"/>
      <c r="G14" s="46"/>
      <c r="H14" s="47"/>
      <c r="I14" s="8">
        <f>COUNTA(C9:C12)</f>
        <v>4</v>
      </c>
      <c r="J14" s="8">
        <v>100</v>
      </c>
      <c r="K14" s="45" t="s">
        <v>20</v>
      </c>
      <c r="L14" s="46"/>
      <c r="M14" s="46"/>
      <c r="N14" s="46"/>
      <c r="O14" s="47"/>
      <c r="P14" s="8">
        <f>COUNTA(C9:C12)</f>
        <v>4</v>
      </c>
      <c r="Q14" s="8">
        <v>100</v>
      </c>
      <c r="R14" s="45" t="s">
        <v>20</v>
      </c>
      <c r="S14" s="46"/>
      <c r="T14" s="46"/>
      <c r="U14" s="46"/>
      <c r="V14" s="47"/>
      <c r="W14" s="8">
        <f>COUNTA(C9:C12)</f>
        <v>4</v>
      </c>
      <c r="X14" s="8">
        <v>100</v>
      </c>
      <c r="Y14" s="2"/>
      <c r="Z14" s="2"/>
      <c r="AA14" s="2"/>
    </row>
    <row r="15" spans="1:28" x14ac:dyDescent="0.25">
      <c r="B15" s="43"/>
      <c r="C15" s="43"/>
      <c r="D15" s="45" t="s">
        <v>25</v>
      </c>
      <c r="E15" s="46"/>
      <c r="F15" s="46"/>
      <c r="G15" s="46"/>
      <c r="H15" s="47"/>
      <c r="I15" s="10">
        <f>COUNTIF(J9:J12,"І ур")</f>
        <v>4</v>
      </c>
      <c r="J15" s="3">
        <f>(I15/I14)*100</f>
        <v>100</v>
      </c>
      <c r="K15" s="45" t="s">
        <v>25</v>
      </c>
      <c r="L15" s="46"/>
      <c r="M15" s="46"/>
      <c r="N15" s="46"/>
      <c r="O15" s="47"/>
      <c r="P15" s="10">
        <f>COUNTIF(Q9:Q12,"І ур")</f>
        <v>4</v>
      </c>
      <c r="Q15" s="3">
        <f>(P15/P14)*100</f>
        <v>100</v>
      </c>
      <c r="R15" s="45" t="s">
        <v>25</v>
      </c>
      <c r="S15" s="46"/>
      <c r="T15" s="46"/>
      <c r="U15" s="46"/>
      <c r="V15" s="47"/>
      <c r="W15" s="10">
        <f>COUNTIF(X9:X12,"І ур")</f>
        <v>0</v>
      </c>
      <c r="X15" s="3">
        <f>(W15/W14)*100</f>
        <v>0</v>
      </c>
      <c r="Y15" s="2"/>
      <c r="Z15" s="2"/>
      <c r="AA15" s="2"/>
    </row>
    <row r="16" spans="1:28" x14ac:dyDescent="0.25">
      <c r="B16" s="43"/>
      <c r="C16" s="43"/>
      <c r="D16" s="45" t="s">
        <v>26</v>
      </c>
      <c r="E16" s="46"/>
      <c r="F16" s="46"/>
      <c r="G16" s="46"/>
      <c r="H16" s="47"/>
      <c r="I16" s="10">
        <f>COUNTIF(J9:J12,"ІІ ур")</f>
        <v>0</v>
      </c>
      <c r="J16" s="3">
        <f>(I16/I14)*100</f>
        <v>0</v>
      </c>
      <c r="K16" s="45" t="s">
        <v>26</v>
      </c>
      <c r="L16" s="46"/>
      <c r="M16" s="46"/>
      <c r="N16" s="46"/>
      <c r="O16" s="47"/>
      <c r="P16" s="10">
        <f>COUNTIF(Q9:Q12,"ІІ ур")</f>
        <v>0</v>
      </c>
      <c r="Q16" s="3">
        <f>(P16/P14)*100</f>
        <v>0</v>
      </c>
      <c r="R16" s="45" t="s">
        <v>26</v>
      </c>
      <c r="S16" s="46"/>
      <c r="T16" s="46"/>
      <c r="U16" s="46"/>
      <c r="V16" s="47"/>
      <c r="W16" s="10">
        <f>COUNTIF(X9:X12,"ІІ ур")</f>
        <v>4</v>
      </c>
      <c r="X16" s="3">
        <f>(W16/W14)*100</f>
        <v>100</v>
      </c>
      <c r="Y16" s="2"/>
      <c r="Z16" s="2"/>
      <c r="AA16" s="2"/>
    </row>
    <row r="17" spans="2:27" x14ac:dyDescent="0.25">
      <c r="B17" s="43"/>
      <c r="C17" s="43"/>
      <c r="D17" s="45" t="s">
        <v>27</v>
      </c>
      <c r="E17" s="46"/>
      <c r="F17" s="46"/>
      <c r="G17" s="46"/>
      <c r="H17" s="47"/>
      <c r="I17" s="10">
        <f>COUNTIF(J9:J12,"ІІІ ур")</f>
        <v>0</v>
      </c>
      <c r="J17" s="3">
        <f>(I17/I14)*100</f>
        <v>0</v>
      </c>
      <c r="K17" s="45" t="s">
        <v>27</v>
      </c>
      <c r="L17" s="46"/>
      <c r="M17" s="46"/>
      <c r="N17" s="46"/>
      <c r="O17" s="47"/>
      <c r="P17" s="10">
        <f>COUNTIF(Q9:Q12,"ІІІ ур")</f>
        <v>0</v>
      </c>
      <c r="Q17" s="3">
        <f>(P17/P14)*100</f>
        <v>0</v>
      </c>
      <c r="R17" s="45" t="s">
        <v>27</v>
      </c>
      <c r="S17" s="46"/>
      <c r="T17" s="46"/>
      <c r="U17" s="46"/>
      <c r="V17" s="47"/>
      <c r="W17" s="10">
        <f>COUNTIF(X9:X12,"ІІІ ур")</f>
        <v>0</v>
      </c>
      <c r="X17" s="3">
        <f>(W17/W14)*100</f>
        <v>0</v>
      </c>
      <c r="Y17" s="2"/>
      <c r="Z17" s="2"/>
      <c r="AA17" s="2"/>
    </row>
    <row r="18" spans="2:27" x14ac:dyDescent="0.25">
      <c r="B18" s="43"/>
      <c r="C18" s="43"/>
      <c r="D18" s="45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7"/>
      <c r="Z18" s="1" t="s">
        <v>15</v>
      </c>
      <c r="AA18" s="9" t="s">
        <v>11</v>
      </c>
    </row>
    <row r="19" spans="2:27" x14ac:dyDescent="0.25">
      <c r="B19" s="43"/>
      <c r="C19" s="43"/>
      <c r="D19" s="39" t="s">
        <v>21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1"/>
      <c r="Z19" s="8">
        <f>COUNTA(C9:C12)</f>
        <v>4</v>
      </c>
      <c r="AA19" s="8">
        <v>100</v>
      </c>
    </row>
    <row r="20" spans="2:27" x14ac:dyDescent="0.25">
      <c r="B20" s="43"/>
      <c r="C20" s="43"/>
      <c r="D20" s="36" t="s">
        <v>22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8"/>
      <c r="Z20" s="10">
        <f>COUNTIF(AA9:AA12,"І ур")</f>
        <v>4</v>
      </c>
      <c r="AA20" s="3">
        <f>(Z20/Z19)*100</f>
        <v>100</v>
      </c>
    </row>
    <row r="21" spans="2:27" x14ac:dyDescent="0.25">
      <c r="B21" s="43"/>
      <c r="C21" s="43"/>
      <c r="D21" s="36" t="s">
        <v>23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8"/>
      <c r="Z21" s="10">
        <f>COUNTIF(AA9:AA12,"ІІ ур")</f>
        <v>0</v>
      </c>
      <c r="AA21" s="3">
        <f>(Z21/Z19)*100</f>
        <v>0</v>
      </c>
    </row>
    <row r="22" spans="2:27" x14ac:dyDescent="0.25">
      <c r="B22" s="44"/>
      <c r="C22" s="44"/>
      <c r="D22" s="36" t="s">
        <v>24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8"/>
      <c r="Z22" s="10">
        <f>COUNTIF(AA9:AA12,"ІІІ ур")</f>
        <v>0</v>
      </c>
      <c r="AA22" s="3">
        <f>(Z22/Z19)*100</f>
        <v>0</v>
      </c>
    </row>
    <row r="74" spans="10:11" x14ac:dyDescent="0.25">
      <c r="J74">
        <v>1</v>
      </c>
      <c r="K74" t="s">
        <v>17</v>
      </c>
    </row>
    <row r="75" spans="10:11" x14ac:dyDescent="0.25">
      <c r="J75">
        <v>1.6</v>
      </c>
      <c r="K75" t="s">
        <v>18</v>
      </c>
    </row>
    <row r="76" spans="10:11" x14ac:dyDescent="0.25">
      <c r="J76">
        <v>2.6</v>
      </c>
      <c r="K76" t="s">
        <v>19</v>
      </c>
    </row>
  </sheetData>
  <mergeCells count="43">
    <mergeCell ref="K17:O17"/>
    <mergeCell ref="R13:V13"/>
    <mergeCell ref="R14:V14"/>
    <mergeCell ref="R15:V15"/>
    <mergeCell ref="R16:V16"/>
    <mergeCell ref="R17:V17"/>
    <mergeCell ref="J7:J8"/>
    <mergeCell ref="O7:O8"/>
    <mergeCell ref="P7:P8"/>
    <mergeCell ref="Q7:Q8"/>
    <mergeCell ref="K7:N7"/>
    <mergeCell ref="D21:Y21"/>
    <mergeCell ref="D22:Y22"/>
    <mergeCell ref="D19:Y19"/>
    <mergeCell ref="B13:B22"/>
    <mergeCell ref="C13:C22"/>
    <mergeCell ref="D13:H13"/>
    <mergeCell ref="D14:H14"/>
    <mergeCell ref="K13:O13"/>
    <mergeCell ref="D15:H15"/>
    <mergeCell ref="D16:H16"/>
    <mergeCell ref="D17:H17"/>
    <mergeCell ref="D18:Y18"/>
    <mergeCell ref="D20:Y20"/>
    <mergeCell ref="K14:O14"/>
    <mergeCell ref="K15:O15"/>
    <mergeCell ref="K16:O16"/>
    <mergeCell ref="A2:AB2"/>
    <mergeCell ref="A3:AB3"/>
    <mergeCell ref="A4:AB4"/>
    <mergeCell ref="Y7:Y8"/>
    <mergeCell ref="Z7:Z8"/>
    <mergeCell ref="AA7:AA8"/>
    <mergeCell ref="H7:H8"/>
    <mergeCell ref="W7:W8"/>
    <mergeCell ref="X7:X8"/>
    <mergeCell ref="C7:C8"/>
    <mergeCell ref="B7:B8"/>
    <mergeCell ref="B6:AA6"/>
    <mergeCell ref="V7:V8"/>
    <mergeCell ref="D7:G7"/>
    <mergeCell ref="R7:U7"/>
    <mergeCell ref="I7:I8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75"/>
  <sheetViews>
    <sheetView zoomScale="60" zoomScaleNormal="60" workbookViewId="0">
      <selection activeCell="AQ8" sqref="AQ8"/>
    </sheetView>
  </sheetViews>
  <sheetFormatPr defaultRowHeight="15" x14ac:dyDescent="0.25"/>
  <cols>
    <col min="2" max="2" width="4.42578125" customWidth="1"/>
    <col min="3" max="3" width="25.5703125" customWidth="1"/>
    <col min="4" max="5" width="6.140625" customWidth="1"/>
    <col min="6" max="6" width="5.7109375" customWidth="1"/>
    <col min="7" max="7" width="9.7109375" customWidth="1"/>
    <col min="8" max="8" width="4.42578125" customWidth="1"/>
    <col min="9" max="9" width="5.140625" customWidth="1"/>
    <col min="10" max="10" width="9.7109375" customWidth="1"/>
    <col min="11" max="11" width="6" customWidth="1"/>
    <col min="12" max="12" width="5.5703125" customWidth="1"/>
    <col min="13" max="13" width="13" customWidth="1"/>
    <col min="14" max="14" width="8.7109375" customWidth="1"/>
    <col min="15" max="15" width="4.42578125" customWidth="1"/>
    <col min="16" max="16" width="5.85546875" customWidth="1"/>
    <col min="17" max="17" width="8.28515625" customWidth="1"/>
    <col min="18" max="18" width="13.42578125" customWidth="1"/>
    <col min="19" max="19" width="9.7109375" customWidth="1"/>
    <col min="20" max="20" width="9.42578125" customWidth="1"/>
    <col min="21" max="22" width="5" customWidth="1"/>
    <col min="23" max="23" width="9.28515625" customWidth="1"/>
    <col min="24" max="24" width="14" customWidth="1"/>
    <col min="25" max="25" width="10.7109375" customWidth="1"/>
    <col min="26" max="26" width="15.28515625" customWidth="1"/>
    <col min="27" max="27" width="8.42578125" customWidth="1"/>
    <col min="28" max="28" width="12.7109375" customWidth="1"/>
    <col min="29" max="29" width="10.5703125" customWidth="1"/>
    <col min="30" max="30" width="4" customWidth="1"/>
    <col min="31" max="31" width="5.85546875" customWidth="1"/>
    <col min="32" max="32" width="8.7109375" customWidth="1"/>
    <col min="35" max="35" width="10.7109375" customWidth="1"/>
  </cols>
  <sheetData>
    <row r="2" spans="1:36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6" x14ac:dyDescent="0.25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x14ac:dyDescent="0.25">
      <c r="A4" s="13" t="s">
        <v>84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</row>
    <row r="6" spans="1:36" x14ac:dyDescent="0.25">
      <c r="B6" s="52" t="s">
        <v>1</v>
      </c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2"/>
      <c r="AH6" s="52"/>
      <c r="AI6" s="52"/>
    </row>
    <row r="7" spans="1:36" ht="38.25" customHeight="1" x14ac:dyDescent="0.25">
      <c r="B7" s="54" t="s">
        <v>2</v>
      </c>
      <c r="C7" s="31" t="s">
        <v>3</v>
      </c>
      <c r="D7" s="54" t="s">
        <v>4</v>
      </c>
      <c r="E7" s="54"/>
      <c r="F7" s="54"/>
      <c r="G7" s="54"/>
      <c r="H7" s="49" t="s">
        <v>14</v>
      </c>
      <c r="I7" s="50" t="s">
        <v>12</v>
      </c>
      <c r="J7" s="56" t="s">
        <v>13</v>
      </c>
      <c r="K7" s="55" t="s">
        <v>5</v>
      </c>
      <c r="L7" s="55"/>
      <c r="M7" s="55"/>
      <c r="N7" s="55"/>
      <c r="O7" s="49" t="s">
        <v>14</v>
      </c>
      <c r="P7" s="50" t="s">
        <v>12</v>
      </c>
      <c r="Q7" s="56" t="s">
        <v>13</v>
      </c>
      <c r="R7" s="55" t="s">
        <v>6</v>
      </c>
      <c r="S7" s="55"/>
      <c r="T7" s="55"/>
      <c r="U7" s="49" t="s">
        <v>14</v>
      </c>
      <c r="V7" s="50" t="s">
        <v>12</v>
      </c>
      <c r="W7" s="56" t="s">
        <v>13</v>
      </c>
      <c r="X7" s="55" t="s">
        <v>7</v>
      </c>
      <c r="Y7" s="55"/>
      <c r="Z7" s="55"/>
      <c r="AA7" s="55"/>
      <c r="AB7" s="55"/>
      <c r="AC7" s="55"/>
      <c r="AD7" s="49" t="s">
        <v>14</v>
      </c>
      <c r="AE7" s="50" t="s">
        <v>12</v>
      </c>
      <c r="AF7" s="56" t="s">
        <v>13</v>
      </c>
      <c r="AG7" s="14" t="s">
        <v>8</v>
      </c>
      <c r="AH7" s="57" t="s">
        <v>9</v>
      </c>
      <c r="AI7" s="48" t="s">
        <v>10</v>
      </c>
    </row>
    <row r="8" spans="1:36" ht="225.75" customHeight="1" x14ac:dyDescent="0.25">
      <c r="B8" s="54"/>
      <c r="C8" s="54"/>
      <c r="D8" s="12" t="s">
        <v>49</v>
      </c>
      <c r="E8" s="12" t="s">
        <v>50</v>
      </c>
      <c r="F8" s="12" t="s">
        <v>51</v>
      </c>
      <c r="G8" s="12" t="s">
        <v>52</v>
      </c>
      <c r="H8" s="49"/>
      <c r="I8" s="50"/>
      <c r="J8" s="56"/>
      <c r="K8" s="12" t="s">
        <v>53</v>
      </c>
      <c r="L8" s="12" t="s">
        <v>43</v>
      </c>
      <c r="M8" s="12" t="s">
        <v>54</v>
      </c>
      <c r="N8" s="12" t="s">
        <v>55</v>
      </c>
      <c r="O8" s="49"/>
      <c r="P8" s="50"/>
      <c r="Q8" s="56"/>
      <c r="R8" s="12" t="s">
        <v>56</v>
      </c>
      <c r="S8" s="12" t="s">
        <v>57</v>
      </c>
      <c r="T8" s="12" t="s">
        <v>58</v>
      </c>
      <c r="U8" s="49"/>
      <c r="V8" s="50"/>
      <c r="W8" s="56"/>
      <c r="X8" s="12" t="s">
        <v>59</v>
      </c>
      <c r="Y8" s="12" t="s">
        <v>60</v>
      </c>
      <c r="Z8" s="12" t="s">
        <v>61</v>
      </c>
      <c r="AA8" s="12" t="s">
        <v>62</v>
      </c>
      <c r="AB8" s="12" t="s">
        <v>63</v>
      </c>
      <c r="AC8" s="12" t="s">
        <v>64</v>
      </c>
      <c r="AD8" s="49"/>
      <c r="AE8" s="50"/>
      <c r="AF8" s="56"/>
      <c r="AG8" s="15"/>
      <c r="AH8" s="57"/>
      <c r="AI8" s="48"/>
    </row>
    <row r="9" spans="1:36" x14ac:dyDescent="0.25">
      <c r="B9" s="1">
        <v>1</v>
      </c>
      <c r="C9" s="1" t="s">
        <v>79</v>
      </c>
      <c r="D9" s="1">
        <v>2</v>
      </c>
      <c r="E9" s="1">
        <v>2</v>
      </c>
      <c r="F9" s="1">
        <v>3</v>
      </c>
      <c r="G9" s="1">
        <v>3</v>
      </c>
      <c r="H9" s="4">
        <f>SUM(D9:G9)</f>
        <v>10</v>
      </c>
      <c r="I9" s="6">
        <f>H9/4</f>
        <v>2.5</v>
      </c>
      <c r="J9" s="11" t="str">
        <f>IF(D9="","",VLOOKUP(I9,$I$73:$J$75,2,TRUE))</f>
        <v>ІІ ур</v>
      </c>
      <c r="K9" s="1">
        <v>3</v>
      </c>
      <c r="L9" s="1">
        <v>2</v>
      </c>
      <c r="M9" s="1">
        <v>2</v>
      </c>
      <c r="N9" s="1">
        <v>2</v>
      </c>
      <c r="O9" s="4">
        <f>SUM(K9:N9)</f>
        <v>9</v>
      </c>
      <c r="P9" s="6">
        <f>O9/4</f>
        <v>2.25</v>
      </c>
      <c r="Q9" s="11" t="str">
        <f t="shared" ref="Q9:Q11" si="0">IF(K9="","",VLOOKUP(P9,$I$73:$J$75,2,TRUE))</f>
        <v>ІІ ур</v>
      </c>
      <c r="R9" s="1">
        <v>2</v>
      </c>
      <c r="S9" s="1">
        <v>2</v>
      </c>
      <c r="T9" s="1">
        <v>3</v>
      </c>
      <c r="U9" s="4">
        <f>SUM(R9:T9)</f>
        <v>7</v>
      </c>
      <c r="V9" s="6">
        <f>U9/3</f>
        <v>2.3333333333333335</v>
      </c>
      <c r="W9" s="11" t="str">
        <f>IF(R9="","",VLOOKUP(V9,$I$73:$J$75,2,TRUE))</f>
        <v>ІІ ур</v>
      </c>
      <c r="X9" s="1">
        <v>2</v>
      </c>
      <c r="Y9" s="1">
        <v>2</v>
      </c>
      <c r="Z9" s="1">
        <v>3</v>
      </c>
      <c r="AA9" s="1">
        <v>3</v>
      </c>
      <c r="AB9" s="1">
        <v>3</v>
      </c>
      <c r="AC9" s="1">
        <v>2</v>
      </c>
      <c r="AD9" s="4">
        <f>SUM(X9:AC9)</f>
        <v>15</v>
      </c>
      <c r="AE9" s="6">
        <f>AD9/6</f>
        <v>2.5</v>
      </c>
      <c r="AF9" s="11" t="str">
        <f t="shared" ref="AF9" si="1">IF(X9="","",VLOOKUP(AE9,$I$73:$J$75,2,TRUE))</f>
        <v>ІІ ур</v>
      </c>
      <c r="AG9" s="5">
        <f>H9+O9+U9+AD9</f>
        <v>41</v>
      </c>
      <c r="AH9" s="7">
        <f>AG9/17</f>
        <v>2.4117647058823528</v>
      </c>
      <c r="AI9" s="11" t="str">
        <f t="shared" ref="AI9" si="2">IF(Y9="","",VLOOKUP(AH9,$I$73:$J$75,2,TRUE))</f>
        <v>ІІ ур</v>
      </c>
    </row>
    <row r="10" spans="1:36" x14ac:dyDescent="0.25">
      <c r="B10" s="1">
        <v>2</v>
      </c>
      <c r="C10" s="1" t="s">
        <v>80</v>
      </c>
      <c r="D10" s="1">
        <v>2</v>
      </c>
      <c r="E10" s="1">
        <v>2</v>
      </c>
      <c r="F10" s="1">
        <v>2</v>
      </c>
      <c r="G10" s="1">
        <v>3</v>
      </c>
      <c r="H10" s="4">
        <f t="shared" ref="H10:H11" si="3">SUM(D10:G10)</f>
        <v>9</v>
      </c>
      <c r="I10" s="6">
        <f t="shared" ref="I10:I11" si="4">H10/4</f>
        <v>2.25</v>
      </c>
      <c r="J10" s="11" t="str">
        <f t="shared" ref="J10:J11" si="5">IF(D10="","",VLOOKUP(I10,$I$73:$J$75,2,TRUE))</f>
        <v>ІІ ур</v>
      </c>
      <c r="K10" s="1">
        <v>3</v>
      </c>
      <c r="L10" s="1">
        <v>2</v>
      </c>
      <c r="M10" s="1">
        <v>2</v>
      </c>
      <c r="N10" s="1">
        <v>2</v>
      </c>
      <c r="O10" s="4">
        <f t="shared" ref="O10:O11" si="6">SUM(K10:N10)</f>
        <v>9</v>
      </c>
      <c r="P10" s="6">
        <f t="shared" ref="P10:P11" si="7">O10/4</f>
        <v>2.25</v>
      </c>
      <c r="Q10" s="11" t="str">
        <f t="shared" si="0"/>
        <v>ІІ ур</v>
      </c>
      <c r="R10" s="1">
        <v>3</v>
      </c>
      <c r="S10" s="1">
        <v>3</v>
      </c>
      <c r="T10" s="1">
        <v>3</v>
      </c>
      <c r="U10" s="4">
        <f t="shared" ref="U10:U11" si="8">SUM(R10:T10)</f>
        <v>9</v>
      </c>
      <c r="V10" s="6">
        <f t="shared" ref="V10:V11" si="9">U10/3</f>
        <v>3</v>
      </c>
      <c r="W10" s="11" t="str">
        <f t="shared" ref="W10:W11" si="10">IF(R10="","",VLOOKUP(V10,$I$73:$J$75,2,TRUE))</f>
        <v>ІІІ ур</v>
      </c>
      <c r="X10" s="1">
        <v>2</v>
      </c>
      <c r="Y10" s="1">
        <v>2</v>
      </c>
      <c r="Z10" s="1">
        <v>3</v>
      </c>
      <c r="AA10" s="1">
        <v>3</v>
      </c>
      <c r="AB10" s="1">
        <v>3</v>
      </c>
      <c r="AC10" s="1">
        <v>2</v>
      </c>
      <c r="AD10" s="4">
        <f t="shared" ref="AD10:AD11" si="11">SUM(X10:AC10)</f>
        <v>15</v>
      </c>
      <c r="AE10" s="6">
        <f t="shared" ref="AE10:AE11" si="12">AD10/6</f>
        <v>2.5</v>
      </c>
      <c r="AF10" s="11" t="str">
        <f t="shared" ref="AF10:AF11" si="13">IF(X10="","",VLOOKUP(AE10,$I$73:$J$75,2,TRUE))</f>
        <v>ІІ ур</v>
      </c>
      <c r="AG10" s="5">
        <f t="shared" ref="AG10:AG11" si="14">H10+O10+U10+AD10</f>
        <v>42</v>
      </c>
      <c r="AH10" s="7">
        <f t="shared" ref="AH10:AH11" si="15">AG10/17</f>
        <v>2.4705882352941178</v>
      </c>
      <c r="AI10" s="11" t="str">
        <f t="shared" ref="AI10:AI11" si="16">IF(Y10="","",VLOOKUP(AH10,$I$73:$J$75,2,TRUE))</f>
        <v>ІІ ур</v>
      </c>
    </row>
    <row r="11" spans="1:36" x14ac:dyDescent="0.25">
      <c r="B11" s="1">
        <v>3</v>
      </c>
      <c r="C11" s="1" t="s">
        <v>81</v>
      </c>
      <c r="D11" s="1">
        <v>2</v>
      </c>
      <c r="E11" s="1">
        <v>2</v>
      </c>
      <c r="F11" s="1">
        <v>2</v>
      </c>
      <c r="G11" s="1">
        <v>3</v>
      </c>
      <c r="H11" s="4">
        <f t="shared" si="3"/>
        <v>9</v>
      </c>
      <c r="I11" s="6">
        <f t="shared" si="4"/>
        <v>2.25</v>
      </c>
      <c r="J11" s="11" t="str">
        <f t="shared" si="5"/>
        <v>ІІ ур</v>
      </c>
      <c r="K11" s="1">
        <v>3</v>
      </c>
      <c r="L11" s="1">
        <v>2</v>
      </c>
      <c r="M11" s="1">
        <v>2</v>
      </c>
      <c r="N11" s="1">
        <v>2</v>
      </c>
      <c r="O11" s="4">
        <f t="shared" si="6"/>
        <v>9</v>
      </c>
      <c r="P11" s="6">
        <f t="shared" si="7"/>
        <v>2.25</v>
      </c>
      <c r="Q11" s="11" t="str">
        <f t="shared" si="0"/>
        <v>ІІ ур</v>
      </c>
      <c r="R11" s="1">
        <v>2</v>
      </c>
      <c r="S11" s="1">
        <v>2</v>
      </c>
      <c r="T11" s="1">
        <v>3</v>
      </c>
      <c r="U11" s="4">
        <f t="shared" si="8"/>
        <v>7</v>
      </c>
      <c r="V11" s="6">
        <f t="shared" si="9"/>
        <v>2.3333333333333335</v>
      </c>
      <c r="W11" s="11" t="str">
        <f t="shared" si="10"/>
        <v>ІІ ур</v>
      </c>
      <c r="X11" s="1">
        <v>2</v>
      </c>
      <c r="Y11" s="1">
        <v>2</v>
      </c>
      <c r="Z11" s="1">
        <v>3</v>
      </c>
      <c r="AA11" s="1">
        <v>3</v>
      </c>
      <c r="AB11" s="1">
        <v>3</v>
      </c>
      <c r="AC11" s="1">
        <v>2</v>
      </c>
      <c r="AD11" s="4">
        <f t="shared" si="11"/>
        <v>15</v>
      </c>
      <c r="AE11" s="6">
        <f t="shared" si="12"/>
        <v>2.5</v>
      </c>
      <c r="AF11" s="11" t="str">
        <f t="shared" si="13"/>
        <v>ІІ ур</v>
      </c>
      <c r="AG11" s="5">
        <f t="shared" si="14"/>
        <v>40</v>
      </c>
      <c r="AH11" s="7">
        <f t="shared" si="15"/>
        <v>2.3529411764705883</v>
      </c>
      <c r="AI11" s="11" t="str">
        <f t="shared" si="16"/>
        <v>ІІ ур</v>
      </c>
    </row>
    <row r="12" spans="1:36" x14ac:dyDescent="0.25">
      <c r="B12" s="42"/>
      <c r="C12" s="42"/>
      <c r="D12" s="45"/>
      <c r="E12" s="46"/>
      <c r="F12" s="46"/>
      <c r="G12" s="46"/>
      <c r="H12" s="47"/>
      <c r="I12" s="1" t="s">
        <v>15</v>
      </c>
      <c r="J12" s="9" t="s">
        <v>11</v>
      </c>
      <c r="K12" s="45"/>
      <c r="L12" s="46"/>
      <c r="M12" s="46"/>
      <c r="N12" s="46"/>
      <c r="O12" s="47"/>
      <c r="P12" s="1" t="s">
        <v>15</v>
      </c>
      <c r="Q12" s="9" t="s">
        <v>11</v>
      </c>
      <c r="R12" s="45"/>
      <c r="S12" s="46"/>
      <c r="T12" s="46"/>
      <c r="U12" s="47"/>
      <c r="V12" s="1" t="s">
        <v>15</v>
      </c>
      <c r="W12" s="9" t="s">
        <v>11</v>
      </c>
      <c r="X12" s="45"/>
      <c r="Y12" s="46"/>
      <c r="Z12" s="46"/>
      <c r="AA12" s="46"/>
      <c r="AB12" s="46"/>
      <c r="AC12" s="46"/>
      <c r="AD12" s="47"/>
      <c r="AE12" s="1" t="s">
        <v>15</v>
      </c>
      <c r="AF12" s="9" t="s">
        <v>11</v>
      </c>
      <c r="AG12" s="2"/>
      <c r="AH12" s="2"/>
      <c r="AI12" s="2"/>
    </row>
    <row r="13" spans="1:36" x14ac:dyDescent="0.25">
      <c r="B13" s="43"/>
      <c r="C13" s="43"/>
      <c r="D13" s="45" t="s">
        <v>20</v>
      </c>
      <c r="E13" s="46"/>
      <c r="F13" s="46"/>
      <c r="G13" s="46"/>
      <c r="H13" s="47"/>
      <c r="I13" s="8">
        <f>COUNTA(C9:C11)</f>
        <v>3</v>
      </c>
      <c r="J13" s="8">
        <v>100</v>
      </c>
      <c r="K13" s="45" t="s">
        <v>20</v>
      </c>
      <c r="L13" s="46"/>
      <c r="M13" s="46"/>
      <c r="N13" s="46"/>
      <c r="O13" s="47"/>
      <c r="P13" s="8">
        <f>COUNTA(C9:C11)</f>
        <v>3</v>
      </c>
      <c r="Q13" s="8">
        <v>100</v>
      </c>
      <c r="R13" s="45" t="s">
        <v>20</v>
      </c>
      <c r="S13" s="46"/>
      <c r="T13" s="46"/>
      <c r="U13" s="47"/>
      <c r="V13" s="8">
        <f>COUNTA(C9:C11)</f>
        <v>3</v>
      </c>
      <c r="W13" s="8">
        <v>100</v>
      </c>
      <c r="X13" s="45" t="s">
        <v>20</v>
      </c>
      <c r="Y13" s="46"/>
      <c r="Z13" s="46"/>
      <c r="AA13" s="46"/>
      <c r="AB13" s="46"/>
      <c r="AC13" s="46"/>
      <c r="AD13" s="47"/>
      <c r="AE13" s="8">
        <f>COUNTA(C9:C11)</f>
        <v>3</v>
      </c>
      <c r="AF13" s="8">
        <v>100</v>
      </c>
      <c r="AG13" s="2"/>
      <c r="AH13" s="2"/>
      <c r="AI13" s="2"/>
    </row>
    <row r="14" spans="1:36" x14ac:dyDescent="0.25">
      <c r="B14" s="43"/>
      <c r="C14" s="43"/>
      <c r="D14" s="45" t="s">
        <v>25</v>
      </c>
      <c r="E14" s="46"/>
      <c r="F14" s="46"/>
      <c r="G14" s="46"/>
      <c r="H14" s="47"/>
      <c r="I14" s="10">
        <f>COUNTIF(J9:J11,"І ур")</f>
        <v>0</v>
      </c>
      <c r="J14" s="3">
        <f>(I14/I13)*100</f>
        <v>0</v>
      </c>
      <c r="K14" s="45" t="s">
        <v>25</v>
      </c>
      <c r="L14" s="46"/>
      <c r="M14" s="46"/>
      <c r="N14" s="46"/>
      <c r="O14" s="47"/>
      <c r="P14" s="10">
        <f>COUNTIF(Q9:Q11,"І ур")</f>
        <v>0</v>
      </c>
      <c r="Q14" s="3">
        <f>(P14/P13)*100</f>
        <v>0</v>
      </c>
      <c r="R14" s="45" t="s">
        <v>25</v>
      </c>
      <c r="S14" s="46"/>
      <c r="T14" s="46"/>
      <c r="U14" s="47"/>
      <c r="V14" s="10">
        <f>COUNTIF(W9:W11,"І ур")</f>
        <v>0</v>
      </c>
      <c r="W14" s="3">
        <f>(V14/V13)*100</f>
        <v>0</v>
      </c>
      <c r="X14" s="45" t="s">
        <v>25</v>
      </c>
      <c r="Y14" s="46"/>
      <c r="Z14" s="46"/>
      <c r="AA14" s="46"/>
      <c r="AB14" s="46"/>
      <c r="AC14" s="46"/>
      <c r="AD14" s="47"/>
      <c r="AE14" s="10">
        <f>COUNTIF(AF9:AF11,"І ур")</f>
        <v>0</v>
      </c>
      <c r="AF14" s="3">
        <f>(AE14/AE13)*100</f>
        <v>0</v>
      </c>
      <c r="AG14" s="2"/>
      <c r="AH14" s="2"/>
      <c r="AI14" s="2"/>
    </row>
    <row r="15" spans="1:36" x14ac:dyDescent="0.25">
      <c r="B15" s="43"/>
      <c r="C15" s="43"/>
      <c r="D15" s="45" t="s">
        <v>26</v>
      </c>
      <c r="E15" s="46"/>
      <c r="F15" s="46"/>
      <c r="G15" s="46"/>
      <c r="H15" s="47"/>
      <c r="I15" s="10">
        <f>COUNTIF(J9:J11,"ІІ ур")</f>
        <v>3</v>
      </c>
      <c r="J15" s="3">
        <f>(I15/I13)*100</f>
        <v>100</v>
      </c>
      <c r="K15" s="45" t="s">
        <v>26</v>
      </c>
      <c r="L15" s="46"/>
      <c r="M15" s="46"/>
      <c r="N15" s="46"/>
      <c r="O15" s="47"/>
      <c r="P15" s="10">
        <f>COUNTIF(Q9:Q11,"ІІ ур")</f>
        <v>3</v>
      </c>
      <c r="Q15" s="3">
        <f>(P15/P13)*100</f>
        <v>100</v>
      </c>
      <c r="R15" s="45" t="s">
        <v>26</v>
      </c>
      <c r="S15" s="46"/>
      <c r="T15" s="46"/>
      <c r="U15" s="47"/>
      <c r="V15" s="10">
        <f>COUNTIF(W9:W11,"ІІ ур")</f>
        <v>2</v>
      </c>
      <c r="W15" s="3">
        <f>(V15/V13)*100</f>
        <v>66.666666666666657</v>
      </c>
      <c r="X15" s="45" t="s">
        <v>26</v>
      </c>
      <c r="Y15" s="46"/>
      <c r="Z15" s="46"/>
      <c r="AA15" s="46"/>
      <c r="AB15" s="46"/>
      <c r="AC15" s="46"/>
      <c r="AD15" s="47"/>
      <c r="AE15" s="10">
        <f>COUNTIF(AF9:AF11,"ІІ ур")</f>
        <v>3</v>
      </c>
      <c r="AF15" s="3">
        <f>(AE15/AE13)*100</f>
        <v>100</v>
      </c>
      <c r="AG15" s="2"/>
      <c r="AH15" s="2"/>
      <c r="AI15" s="2"/>
    </row>
    <row r="16" spans="1:36" x14ac:dyDescent="0.25">
      <c r="B16" s="43"/>
      <c r="C16" s="43"/>
      <c r="D16" s="45" t="s">
        <v>27</v>
      </c>
      <c r="E16" s="46"/>
      <c r="F16" s="46"/>
      <c r="G16" s="46"/>
      <c r="H16" s="47"/>
      <c r="I16" s="10">
        <f>COUNTIF(J9:J11,"ІІІ ур")</f>
        <v>0</v>
      </c>
      <c r="J16" s="3">
        <f>(I16/I13)*100</f>
        <v>0</v>
      </c>
      <c r="K16" s="45" t="s">
        <v>27</v>
      </c>
      <c r="L16" s="46"/>
      <c r="M16" s="46"/>
      <c r="N16" s="46"/>
      <c r="O16" s="47"/>
      <c r="P16" s="10">
        <f>COUNTIF(Q9:Q11,"ІІІ ур")</f>
        <v>0</v>
      </c>
      <c r="Q16" s="3">
        <f>(P16/P13)*100</f>
        <v>0</v>
      </c>
      <c r="R16" s="45" t="s">
        <v>27</v>
      </c>
      <c r="S16" s="46"/>
      <c r="T16" s="46"/>
      <c r="U16" s="47"/>
      <c r="V16" s="10">
        <f>COUNTIF(W9:W11,"ІІІ ур")</f>
        <v>1</v>
      </c>
      <c r="W16" s="3">
        <f>(V16/V13)*100</f>
        <v>33.333333333333329</v>
      </c>
      <c r="X16" s="45" t="s">
        <v>27</v>
      </c>
      <c r="Y16" s="46"/>
      <c r="Z16" s="46"/>
      <c r="AA16" s="46"/>
      <c r="AB16" s="46"/>
      <c r="AC16" s="46"/>
      <c r="AD16" s="47"/>
      <c r="AE16" s="10">
        <f>COUNTIF(AF9:AF11,"ІІІ ур")</f>
        <v>0</v>
      </c>
      <c r="AF16" s="3">
        <f>(AE16/AE13)*100</f>
        <v>0</v>
      </c>
      <c r="AG16" s="2"/>
      <c r="AH16" s="2"/>
      <c r="AI16" s="2"/>
    </row>
    <row r="17" spans="2:35" x14ac:dyDescent="0.25">
      <c r="B17" s="43"/>
      <c r="C17" s="43"/>
      <c r="D17" s="45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7"/>
      <c r="AH17" s="1" t="s">
        <v>15</v>
      </c>
      <c r="AI17" s="9" t="s">
        <v>11</v>
      </c>
    </row>
    <row r="18" spans="2:35" x14ac:dyDescent="0.25">
      <c r="B18" s="43"/>
      <c r="C18" s="43"/>
      <c r="D18" s="39" t="s">
        <v>21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1"/>
      <c r="AH18" s="8">
        <f>COUNTA(C9:C11)</f>
        <v>3</v>
      </c>
      <c r="AI18" s="8">
        <v>100</v>
      </c>
    </row>
    <row r="19" spans="2:35" x14ac:dyDescent="0.25">
      <c r="B19" s="43"/>
      <c r="C19" s="43"/>
      <c r="D19" s="51" t="s">
        <v>28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10">
        <f>COUNTIF(AI9:AI11,"І ур")</f>
        <v>0</v>
      </c>
      <c r="AI19" s="3">
        <f>(AH19/AH18)*100</f>
        <v>0</v>
      </c>
    </row>
    <row r="20" spans="2:35" x14ac:dyDescent="0.25">
      <c r="B20" s="43"/>
      <c r="C20" s="43"/>
      <c r="D20" s="51" t="s">
        <v>23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10">
        <f>COUNTIF(AI9:AI11,"ІІ ур")</f>
        <v>3</v>
      </c>
      <c r="AI20" s="3">
        <f>(AH20/AH18)*100</f>
        <v>100</v>
      </c>
    </row>
    <row r="21" spans="2:35" x14ac:dyDescent="0.25">
      <c r="B21" s="44"/>
      <c r="C21" s="44"/>
      <c r="D21" s="51" t="s">
        <v>24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10">
        <f>COUNTIF(AI9:AI11,"ІІІ ур")</f>
        <v>0</v>
      </c>
      <c r="AI21" s="3">
        <f>(AH21/AH18)*100</f>
        <v>0</v>
      </c>
    </row>
    <row r="73" spans="9:10" x14ac:dyDescent="0.25">
      <c r="I73">
        <v>1</v>
      </c>
      <c r="J73" t="s">
        <v>17</v>
      </c>
    </row>
    <row r="74" spans="9:10" x14ac:dyDescent="0.25">
      <c r="I74">
        <v>1.6</v>
      </c>
      <c r="J74" t="s">
        <v>18</v>
      </c>
    </row>
    <row r="75" spans="9:10" x14ac:dyDescent="0.25">
      <c r="I75">
        <v>2.6</v>
      </c>
      <c r="J75" t="s">
        <v>19</v>
      </c>
    </row>
  </sheetData>
  <autoFilter ref="AI2:AI21"/>
  <mergeCells count="52">
    <mergeCell ref="X16:AD16"/>
    <mergeCell ref="X14:AD14"/>
    <mergeCell ref="X15:AD15"/>
    <mergeCell ref="R14:U14"/>
    <mergeCell ref="R15:U15"/>
    <mergeCell ref="R16:U16"/>
    <mergeCell ref="K14:O14"/>
    <mergeCell ref="K15:O15"/>
    <mergeCell ref="K16:O16"/>
    <mergeCell ref="D14:H14"/>
    <mergeCell ref="D15:H15"/>
    <mergeCell ref="D16:H16"/>
    <mergeCell ref="R12:U12"/>
    <mergeCell ref="R13:U13"/>
    <mergeCell ref="W7:W8"/>
    <mergeCell ref="AD7:AD8"/>
    <mergeCell ref="O7:O8"/>
    <mergeCell ref="P7:P8"/>
    <mergeCell ref="Q7:Q8"/>
    <mergeCell ref="V7:V8"/>
    <mergeCell ref="A2:AJ2"/>
    <mergeCell ref="A3:AJ3"/>
    <mergeCell ref="A4:AJ4"/>
    <mergeCell ref="B6:AI6"/>
    <mergeCell ref="B7:B8"/>
    <mergeCell ref="C7:C8"/>
    <mergeCell ref="D7:G7"/>
    <mergeCell ref="K7:N7"/>
    <mergeCell ref="R7:T7"/>
    <mergeCell ref="X7:AC7"/>
    <mergeCell ref="U7:U8"/>
    <mergeCell ref="AG7:AG8"/>
    <mergeCell ref="AE7:AE8"/>
    <mergeCell ref="AF7:AF8"/>
    <mergeCell ref="J7:J8"/>
    <mergeCell ref="AH7:AH8"/>
    <mergeCell ref="AI7:AI8"/>
    <mergeCell ref="H7:H8"/>
    <mergeCell ref="I7:I8"/>
    <mergeCell ref="B12:B21"/>
    <mergeCell ref="C12:C21"/>
    <mergeCell ref="X12:AD12"/>
    <mergeCell ref="X13:AD13"/>
    <mergeCell ref="D17:AG17"/>
    <mergeCell ref="D19:AG19"/>
    <mergeCell ref="D20:AG20"/>
    <mergeCell ref="D21:AG21"/>
    <mergeCell ref="D18:AG18"/>
    <mergeCell ref="D12:H12"/>
    <mergeCell ref="D13:H13"/>
    <mergeCell ref="K12:O12"/>
    <mergeCell ref="K13:O13"/>
  </mergeCells>
  <pageMargins left="0.7" right="0.7" top="0.75" bottom="0.75" header="0.3" footer="0.3"/>
  <pageSetup paperSize="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5"/>
  <sheetViews>
    <sheetView tabSelected="1" topLeftCell="A4" zoomScale="60" zoomScaleNormal="60" workbookViewId="0">
      <selection activeCell="D17" sqref="D17:AJ21"/>
    </sheetView>
  </sheetViews>
  <sheetFormatPr defaultRowHeight="15" x14ac:dyDescent="0.25"/>
  <cols>
    <col min="2" max="2" width="5.42578125" customWidth="1"/>
    <col min="3" max="3" width="21.5703125" customWidth="1"/>
    <col min="4" max="4" width="10.42578125" customWidth="1"/>
    <col min="5" max="5" width="8.42578125" customWidth="1"/>
    <col min="6" max="6" width="8.7109375" customWidth="1"/>
    <col min="7" max="7" width="5.7109375" customWidth="1"/>
    <col min="8" max="9" width="5.5703125" customWidth="1"/>
    <col min="10" max="10" width="9" customWidth="1"/>
    <col min="11" max="11" width="11.85546875" customWidth="1"/>
    <col min="12" max="14" width="7.7109375" customWidth="1"/>
    <col min="15" max="15" width="13.140625" customWidth="1"/>
    <col min="16" max="16" width="4" customWidth="1"/>
    <col min="17" max="17" width="5.85546875" customWidth="1"/>
    <col min="18" max="18" width="9.140625" customWidth="1"/>
    <col min="19" max="19" width="12.85546875" customWidth="1"/>
    <col min="20" max="21" width="11.85546875" customWidth="1"/>
    <col min="22" max="22" width="4.140625" customWidth="1"/>
    <col min="23" max="23" width="5.5703125" customWidth="1"/>
    <col min="24" max="24" width="9.7109375" customWidth="1"/>
    <col min="25" max="25" width="5.85546875" customWidth="1"/>
    <col min="26" max="26" width="6.28515625" customWidth="1"/>
    <col min="27" max="27" width="6" customWidth="1"/>
    <col min="28" max="28" width="8.42578125" customWidth="1"/>
    <col min="29" max="29" width="17" customWidth="1"/>
    <col min="30" max="30" width="7" customWidth="1"/>
    <col min="31" max="32" width="5.140625" customWidth="1"/>
    <col min="33" max="33" width="9.140625" customWidth="1"/>
    <col min="36" max="36" width="10.7109375" customWidth="1"/>
  </cols>
  <sheetData>
    <row r="2" spans="1:37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3" t="s">
        <v>32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</row>
    <row r="4" spans="1:37" x14ac:dyDescent="0.25">
      <c r="A4" s="13" t="s">
        <v>85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</row>
    <row r="6" spans="1:37" x14ac:dyDescent="0.25">
      <c r="B6" s="52" t="s">
        <v>1</v>
      </c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2"/>
      <c r="AI6" s="52"/>
      <c r="AJ6" s="52"/>
    </row>
    <row r="7" spans="1:37" ht="38.25" customHeight="1" x14ac:dyDescent="0.25">
      <c r="B7" s="54" t="s">
        <v>2</v>
      </c>
      <c r="C7" s="31" t="s">
        <v>3</v>
      </c>
      <c r="D7" s="54" t="s">
        <v>4</v>
      </c>
      <c r="E7" s="54"/>
      <c r="F7" s="54"/>
      <c r="G7" s="54"/>
      <c r="H7" s="49" t="s">
        <v>14</v>
      </c>
      <c r="I7" s="50" t="s">
        <v>12</v>
      </c>
      <c r="J7" s="56" t="s">
        <v>16</v>
      </c>
      <c r="K7" s="55" t="s">
        <v>5</v>
      </c>
      <c r="L7" s="55"/>
      <c r="M7" s="55"/>
      <c r="N7" s="55"/>
      <c r="O7" s="55"/>
      <c r="P7" s="49" t="s">
        <v>14</v>
      </c>
      <c r="Q7" s="50" t="s">
        <v>12</v>
      </c>
      <c r="R7" s="56" t="s">
        <v>16</v>
      </c>
      <c r="S7" s="55" t="s">
        <v>6</v>
      </c>
      <c r="T7" s="55"/>
      <c r="U7" s="55"/>
      <c r="V7" s="49" t="s">
        <v>14</v>
      </c>
      <c r="W7" s="50" t="s">
        <v>12</v>
      </c>
      <c r="X7" s="56" t="s">
        <v>16</v>
      </c>
      <c r="Y7" s="55" t="s">
        <v>7</v>
      </c>
      <c r="Z7" s="55"/>
      <c r="AA7" s="55"/>
      <c r="AB7" s="55"/>
      <c r="AC7" s="55"/>
      <c r="AD7" s="55"/>
      <c r="AE7" s="49" t="s">
        <v>14</v>
      </c>
      <c r="AF7" s="50" t="s">
        <v>12</v>
      </c>
      <c r="AG7" s="56" t="s">
        <v>16</v>
      </c>
      <c r="AH7" s="14" t="s">
        <v>8</v>
      </c>
      <c r="AI7" s="57" t="s">
        <v>9</v>
      </c>
      <c r="AJ7" s="48" t="s">
        <v>10</v>
      </c>
    </row>
    <row r="8" spans="1:37" ht="225" customHeight="1" x14ac:dyDescent="0.25">
      <c r="B8" s="54"/>
      <c r="C8" s="54"/>
      <c r="D8" s="12" t="s">
        <v>65</v>
      </c>
      <c r="E8" s="12" t="s">
        <v>33</v>
      </c>
      <c r="F8" s="12" t="s">
        <v>34</v>
      </c>
      <c r="G8" s="12" t="s">
        <v>66</v>
      </c>
      <c r="H8" s="49"/>
      <c r="I8" s="50"/>
      <c r="J8" s="56"/>
      <c r="K8" s="12" t="s">
        <v>67</v>
      </c>
      <c r="L8" s="12" t="s">
        <v>35</v>
      </c>
      <c r="M8" s="12" t="s">
        <v>36</v>
      </c>
      <c r="N8" s="12" t="s">
        <v>68</v>
      </c>
      <c r="O8" s="12" t="s">
        <v>69</v>
      </c>
      <c r="P8" s="49"/>
      <c r="Q8" s="50"/>
      <c r="R8" s="56"/>
      <c r="S8" s="12" t="s">
        <v>70</v>
      </c>
      <c r="T8" s="12" t="s">
        <v>71</v>
      </c>
      <c r="U8" s="12" t="s">
        <v>72</v>
      </c>
      <c r="V8" s="49"/>
      <c r="W8" s="50"/>
      <c r="X8" s="56"/>
      <c r="Y8" s="12" t="s">
        <v>73</v>
      </c>
      <c r="Z8" s="12" t="s">
        <v>74</v>
      </c>
      <c r="AA8" s="12" t="s">
        <v>75</v>
      </c>
      <c r="AB8" s="12" t="s">
        <v>76</v>
      </c>
      <c r="AC8" s="12" t="s">
        <v>77</v>
      </c>
      <c r="AD8" s="12" t="s">
        <v>78</v>
      </c>
      <c r="AE8" s="49"/>
      <c r="AF8" s="50"/>
      <c r="AG8" s="56"/>
      <c r="AH8" s="15"/>
      <c r="AI8" s="57"/>
      <c r="AJ8" s="48"/>
    </row>
    <row r="9" spans="1:37" x14ac:dyDescent="0.25">
      <c r="B9" s="1">
        <v>1</v>
      </c>
      <c r="C9" s="1" t="s">
        <v>79</v>
      </c>
      <c r="D9" s="1">
        <v>3</v>
      </c>
      <c r="E9" s="1">
        <v>2</v>
      </c>
      <c r="F9" s="1">
        <v>2</v>
      </c>
      <c r="G9" s="1">
        <v>3</v>
      </c>
      <c r="H9" s="4">
        <f>SUM(D9:G9)</f>
        <v>10</v>
      </c>
      <c r="I9" s="6">
        <f>H9/4</f>
        <v>2.5</v>
      </c>
      <c r="J9" s="11" t="str">
        <f>IF(D9="","",VLOOKUP(I9,$H$73:$I$75,2,TRUE))</f>
        <v>ІІ ур</v>
      </c>
      <c r="K9" s="1">
        <v>3</v>
      </c>
      <c r="L9" s="1">
        <v>3</v>
      </c>
      <c r="M9" s="1">
        <v>2</v>
      </c>
      <c r="N9" s="1">
        <v>3</v>
      </c>
      <c r="O9" s="1">
        <v>3</v>
      </c>
      <c r="P9" s="4">
        <f>SUM(K9:O9)</f>
        <v>14</v>
      </c>
      <c r="Q9" s="6">
        <f>P9/5</f>
        <v>2.8</v>
      </c>
      <c r="R9" s="11" t="str">
        <f t="shared" ref="R9" si="0">IF(K9="","",VLOOKUP(Q9,$H$73:$I$75,2,TRUE))</f>
        <v>ІІІ ур</v>
      </c>
      <c r="S9" s="1">
        <v>3</v>
      </c>
      <c r="T9" s="1">
        <v>2</v>
      </c>
      <c r="U9" s="1">
        <v>3</v>
      </c>
      <c r="V9" s="4">
        <f>SUM(S9:U9)</f>
        <v>8</v>
      </c>
      <c r="W9" s="6">
        <f>V9/3</f>
        <v>2.6666666666666665</v>
      </c>
      <c r="X9" s="11" t="str">
        <f>IF(S9="","",VLOOKUP(W9,$H$73:$I$75,2,TRUE))</f>
        <v>ІІІ ур</v>
      </c>
      <c r="Y9" s="1">
        <v>3</v>
      </c>
      <c r="Z9" s="1">
        <v>2</v>
      </c>
      <c r="AA9" s="1">
        <v>3</v>
      </c>
      <c r="AB9" s="1">
        <v>3</v>
      </c>
      <c r="AC9" s="1">
        <v>2</v>
      </c>
      <c r="AD9" s="1">
        <v>3</v>
      </c>
      <c r="AE9" s="4">
        <f>SUM(Y9:AD9)</f>
        <v>16</v>
      </c>
      <c r="AF9" s="6">
        <f>AE9/6</f>
        <v>2.6666666666666665</v>
      </c>
      <c r="AG9" s="11" t="str">
        <f t="shared" ref="AG9" si="1">IF(Y9="","",VLOOKUP(AF9,$H$73:$I$75,2,TRUE))</f>
        <v>ІІІ ур</v>
      </c>
      <c r="AH9" s="5">
        <f>H9+P9+V9+AE9</f>
        <v>48</v>
      </c>
      <c r="AI9" s="7">
        <f>AH9/18</f>
        <v>2.6666666666666665</v>
      </c>
      <c r="AJ9" s="11" t="str">
        <f t="shared" ref="AJ9" si="2">IF(AB9="","",VLOOKUP(AI9,$H$73:$I$75,2,TRUE))</f>
        <v>ІІІ ур</v>
      </c>
    </row>
    <row r="10" spans="1:37" x14ac:dyDescent="0.25">
      <c r="B10" s="1">
        <v>2</v>
      </c>
      <c r="C10" s="1" t="s">
        <v>80</v>
      </c>
      <c r="D10" s="1">
        <v>3</v>
      </c>
      <c r="E10" s="1">
        <v>3</v>
      </c>
      <c r="F10" s="1">
        <v>2</v>
      </c>
      <c r="G10" s="1">
        <v>3</v>
      </c>
      <c r="H10" s="4">
        <f t="shared" ref="H10:H11" si="3">SUM(D10:G10)</f>
        <v>11</v>
      </c>
      <c r="I10" s="6">
        <f t="shared" ref="I10:I11" si="4">H10/4</f>
        <v>2.75</v>
      </c>
      <c r="J10" s="11" t="str">
        <f t="shared" ref="J10:J11" si="5">IF(D10="","",VLOOKUP(I10,$H$73:$I$75,2,TRUE))</f>
        <v>ІІІ ур</v>
      </c>
      <c r="K10" s="1">
        <v>3</v>
      </c>
      <c r="L10" s="1">
        <v>2</v>
      </c>
      <c r="M10" s="1">
        <v>2</v>
      </c>
      <c r="N10" s="1">
        <v>3</v>
      </c>
      <c r="O10" s="1">
        <v>3</v>
      </c>
      <c r="P10" s="4">
        <f t="shared" ref="P10:P11" si="6">SUM(K10:O10)</f>
        <v>13</v>
      </c>
      <c r="Q10" s="6">
        <f t="shared" ref="Q10:Q11" si="7">P10/5</f>
        <v>2.6</v>
      </c>
      <c r="R10" s="11" t="str">
        <f t="shared" ref="R10:R11" si="8">IF(K10="","",VLOOKUP(Q10,$H$73:$I$75,2,TRUE))</f>
        <v>ІІІ ур</v>
      </c>
      <c r="S10" s="1">
        <v>3</v>
      </c>
      <c r="T10" s="1">
        <v>2</v>
      </c>
      <c r="U10" s="1">
        <v>3</v>
      </c>
      <c r="V10" s="4">
        <f t="shared" ref="V10:V11" si="9">SUM(S10:U10)</f>
        <v>8</v>
      </c>
      <c r="W10" s="6">
        <f t="shared" ref="W10:W11" si="10">V10/3</f>
        <v>2.6666666666666665</v>
      </c>
      <c r="X10" s="11" t="str">
        <f t="shared" ref="X10:X11" si="11">IF(S10="","",VLOOKUP(W10,$H$73:$I$75,2,TRUE))</f>
        <v>ІІІ ур</v>
      </c>
      <c r="Y10" s="1">
        <v>3</v>
      </c>
      <c r="Z10" s="1">
        <v>2</v>
      </c>
      <c r="AA10" s="1">
        <v>3</v>
      </c>
      <c r="AB10" s="1">
        <v>3</v>
      </c>
      <c r="AC10" s="1">
        <v>2</v>
      </c>
      <c r="AD10" s="1">
        <v>3</v>
      </c>
      <c r="AE10" s="4">
        <f t="shared" ref="AE10:AE11" si="12">SUM(Y10:AD10)</f>
        <v>16</v>
      </c>
      <c r="AF10" s="6">
        <f t="shared" ref="AF10:AF11" si="13">AE10/6</f>
        <v>2.6666666666666665</v>
      </c>
      <c r="AG10" s="11" t="str">
        <f t="shared" ref="AG10:AG11" si="14">IF(Y10="","",VLOOKUP(AF10,$H$73:$I$75,2,TRUE))</f>
        <v>ІІІ ур</v>
      </c>
      <c r="AH10" s="5">
        <f t="shared" ref="AH10:AH11" si="15">H10+P10+V10+AE10</f>
        <v>48</v>
      </c>
      <c r="AI10" s="7">
        <f t="shared" ref="AI10:AI11" si="16">AH10/18</f>
        <v>2.6666666666666665</v>
      </c>
      <c r="AJ10" s="11" t="str">
        <f t="shared" ref="AJ10:AJ11" si="17">IF(AB10="","",VLOOKUP(AI10,$H$73:$I$75,2,TRUE))</f>
        <v>ІІІ ур</v>
      </c>
    </row>
    <row r="11" spans="1:37" x14ac:dyDescent="0.25">
      <c r="B11" s="1">
        <v>3</v>
      </c>
      <c r="C11" s="1" t="s">
        <v>81</v>
      </c>
      <c r="D11" s="1">
        <v>3</v>
      </c>
      <c r="E11" s="1">
        <v>3</v>
      </c>
      <c r="F11" s="1">
        <v>3</v>
      </c>
      <c r="G11" s="1">
        <v>3</v>
      </c>
      <c r="H11" s="4">
        <f t="shared" si="3"/>
        <v>12</v>
      </c>
      <c r="I11" s="6">
        <f t="shared" si="4"/>
        <v>3</v>
      </c>
      <c r="J11" s="11" t="str">
        <f t="shared" si="5"/>
        <v>ІІІ ур</v>
      </c>
      <c r="K11" s="1">
        <v>3</v>
      </c>
      <c r="L11" s="1">
        <v>2</v>
      </c>
      <c r="M11" s="1">
        <v>2</v>
      </c>
      <c r="N11" s="1">
        <v>3</v>
      </c>
      <c r="O11" s="1">
        <v>3</v>
      </c>
      <c r="P11" s="4">
        <f t="shared" si="6"/>
        <v>13</v>
      </c>
      <c r="Q11" s="6">
        <f t="shared" si="7"/>
        <v>2.6</v>
      </c>
      <c r="R11" s="11" t="str">
        <f t="shared" si="8"/>
        <v>ІІІ ур</v>
      </c>
      <c r="S11" s="1">
        <v>3</v>
      </c>
      <c r="T11" s="1">
        <v>2</v>
      </c>
      <c r="U11" s="1">
        <v>3</v>
      </c>
      <c r="V11" s="4">
        <f t="shared" si="9"/>
        <v>8</v>
      </c>
      <c r="W11" s="6">
        <f t="shared" si="10"/>
        <v>2.6666666666666665</v>
      </c>
      <c r="X11" s="11" t="str">
        <f t="shared" si="11"/>
        <v>ІІІ ур</v>
      </c>
      <c r="Y11" s="1">
        <v>3</v>
      </c>
      <c r="Z11" s="1">
        <v>2</v>
      </c>
      <c r="AA11" s="1">
        <v>3</v>
      </c>
      <c r="AB11" s="1">
        <v>3</v>
      </c>
      <c r="AC11" s="1">
        <v>3</v>
      </c>
      <c r="AD11" s="1">
        <v>3</v>
      </c>
      <c r="AE11" s="4">
        <f t="shared" si="12"/>
        <v>17</v>
      </c>
      <c r="AF11" s="6">
        <f t="shared" si="13"/>
        <v>2.8333333333333335</v>
      </c>
      <c r="AG11" s="11" t="str">
        <f t="shared" si="14"/>
        <v>ІІІ ур</v>
      </c>
      <c r="AH11" s="5">
        <f t="shared" si="15"/>
        <v>50</v>
      </c>
      <c r="AI11" s="7">
        <f t="shared" si="16"/>
        <v>2.7777777777777777</v>
      </c>
      <c r="AJ11" s="11" t="str">
        <f t="shared" si="17"/>
        <v>ІІІ ур</v>
      </c>
    </row>
    <row r="12" spans="1:37" x14ac:dyDescent="0.25">
      <c r="B12" s="42"/>
      <c r="C12" s="42"/>
      <c r="D12" s="45"/>
      <c r="E12" s="46"/>
      <c r="F12" s="46"/>
      <c r="G12" s="46"/>
      <c r="H12" s="47"/>
      <c r="I12" s="1" t="s">
        <v>15</v>
      </c>
      <c r="J12" s="9" t="s">
        <v>11</v>
      </c>
      <c r="K12" s="45"/>
      <c r="L12" s="46"/>
      <c r="M12" s="46"/>
      <c r="N12" s="46"/>
      <c r="O12" s="46"/>
      <c r="P12" s="47"/>
      <c r="Q12" s="1" t="s">
        <v>15</v>
      </c>
      <c r="R12" s="9" t="s">
        <v>11</v>
      </c>
      <c r="S12" s="45"/>
      <c r="T12" s="46"/>
      <c r="U12" s="46"/>
      <c r="V12" s="47"/>
      <c r="W12" s="1" t="s">
        <v>15</v>
      </c>
      <c r="X12" s="9" t="s">
        <v>11</v>
      </c>
      <c r="Y12" s="45"/>
      <c r="Z12" s="46"/>
      <c r="AA12" s="46"/>
      <c r="AB12" s="46"/>
      <c r="AC12" s="46"/>
      <c r="AD12" s="46"/>
      <c r="AE12" s="47"/>
      <c r="AF12" s="1" t="s">
        <v>15</v>
      </c>
      <c r="AG12" s="9" t="s">
        <v>11</v>
      </c>
      <c r="AH12" s="2"/>
      <c r="AI12" s="2"/>
      <c r="AJ12" s="2"/>
    </row>
    <row r="13" spans="1:37" x14ac:dyDescent="0.25">
      <c r="B13" s="43"/>
      <c r="C13" s="43"/>
      <c r="D13" s="45" t="s">
        <v>20</v>
      </c>
      <c r="E13" s="46"/>
      <c r="F13" s="46"/>
      <c r="G13" s="46"/>
      <c r="H13" s="47"/>
      <c r="I13" s="8">
        <f>COUNTA(C9:C11)</f>
        <v>3</v>
      </c>
      <c r="J13" s="8">
        <v>100</v>
      </c>
      <c r="K13" s="45" t="s">
        <v>20</v>
      </c>
      <c r="L13" s="46"/>
      <c r="M13" s="46"/>
      <c r="N13" s="46"/>
      <c r="O13" s="46"/>
      <c r="P13" s="47"/>
      <c r="Q13" s="8">
        <f>COUNTA(C9:C11)</f>
        <v>3</v>
      </c>
      <c r="R13" s="8">
        <v>100</v>
      </c>
      <c r="S13" s="45" t="s">
        <v>20</v>
      </c>
      <c r="T13" s="46"/>
      <c r="U13" s="46"/>
      <c r="V13" s="47"/>
      <c r="W13" s="8">
        <f>COUNTA(C9:C11)</f>
        <v>3</v>
      </c>
      <c r="X13" s="8">
        <v>100</v>
      </c>
      <c r="Y13" s="45" t="s">
        <v>20</v>
      </c>
      <c r="Z13" s="46"/>
      <c r="AA13" s="46"/>
      <c r="AB13" s="46"/>
      <c r="AC13" s="46"/>
      <c r="AD13" s="46"/>
      <c r="AE13" s="47"/>
      <c r="AF13" s="8">
        <f>COUNTA(C9:C11)</f>
        <v>3</v>
      </c>
      <c r="AG13" s="8">
        <v>100</v>
      </c>
      <c r="AH13" s="2"/>
      <c r="AI13" s="2"/>
      <c r="AJ13" s="2"/>
    </row>
    <row r="14" spans="1:37" x14ac:dyDescent="0.25">
      <c r="B14" s="43"/>
      <c r="C14" s="43"/>
      <c r="D14" s="45" t="s">
        <v>25</v>
      </c>
      <c r="E14" s="46"/>
      <c r="F14" s="46"/>
      <c r="G14" s="46"/>
      <c r="H14" s="47"/>
      <c r="I14" s="10">
        <f>COUNTIF(J9:J11,"І ур")</f>
        <v>0</v>
      </c>
      <c r="J14" s="3">
        <f>(I14/I13)*100</f>
        <v>0</v>
      </c>
      <c r="K14" s="45" t="s">
        <v>25</v>
      </c>
      <c r="L14" s="46"/>
      <c r="M14" s="46"/>
      <c r="N14" s="46"/>
      <c r="O14" s="46"/>
      <c r="P14" s="47"/>
      <c r="Q14" s="10">
        <f>COUNTIF(R9:R11,"І ур")</f>
        <v>0</v>
      </c>
      <c r="R14" s="3">
        <f>(Q14/Q13)*100</f>
        <v>0</v>
      </c>
      <c r="S14" s="45" t="s">
        <v>25</v>
      </c>
      <c r="T14" s="46"/>
      <c r="U14" s="46"/>
      <c r="V14" s="47"/>
      <c r="W14" s="10">
        <f>COUNTIF(X9:X11,"І ур")</f>
        <v>0</v>
      </c>
      <c r="X14" s="3">
        <f>(W14/W13)*100</f>
        <v>0</v>
      </c>
      <c r="Y14" s="45" t="s">
        <v>25</v>
      </c>
      <c r="Z14" s="46"/>
      <c r="AA14" s="46"/>
      <c r="AB14" s="46"/>
      <c r="AC14" s="46"/>
      <c r="AD14" s="46"/>
      <c r="AE14" s="47"/>
      <c r="AF14" s="10">
        <f>COUNTIF(AG9:AG11,"І ур")</f>
        <v>0</v>
      </c>
      <c r="AG14" s="3">
        <f>(AF14/AF13)*100</f>
        <v>0</v>
      </c>
      <c r="AH14" s="2"/>
      <c r="AI14" s="2"/>
      <c r="AJ14" s="2"/>
    </row>
    <row r="15" spans="1:37" x14ac:dyDescent="0.25">
      <c r="B15" s="43"/>
      <c r="C15" s="43"/>
      <c r="D15" s="45" t="s">
        <v>26</v>
      </c>
      <c r="E15" s="46"/>
      <c r="F15" s="46"/>
      <c r="G15" s="46"/>
      <c r="H15" s="47"/>
      <c r="I15" s="10">
        <f>COUNTIF(J9:J11,"ІІ ур")</f>
        <v>1</v>
      </c>
      <c r="J15" s="3">
        <f>(I15/I13)*100</f>
        <v>33.333333333333329</v>
      </c>
      <c r="K15" s="45" t="s">
        <v>26</v>
      </c>
      <c r="L15" s="46"/>
      <c r="M15" s="46"/>
      <c r="N15" s="46"/>
      <c r="O15" s="46"/>
      <c r="P15" s="47"/>
      <c r="Q15" s="10">
        <f>COUNTIF(R9:R11,"ІІ ур")</f>
        <v>0</v>
      </c>
      <c r="R15" s="3">
        <f>(Q15/Q13)*100</f>
        <v>0</v>
      </c>
      <c r="S15" s="45" t="s">
        <v>26</v>
      </c>
      <c r="T15" s="46"/>
      <c r="U15" s="46"/>
      <c r="V15" s="47"/>
      <c r="W15" s="10">
        <f>COUNTIF(X9:X11,"ІІ ур")</f>
        <v>0</v>
      </c>
      <c r="X15" s="3">
        <f>(W15/W13)*100</f>
        <v>0</v>
      </c>
      <c r="Y15" s="45" t="s">
        <v>26</v>
      </c>
      <c r="Z15" s="46"/>
      <c r="AA15" s="46"/>
      <c r="AB15" s="46"/>
      <c r="AC15" s="46"/>
      <c r="AD15" s="46"/>
      <c r="AE15" s="47"/>
      <c r="AF15" s="10">
        <f>COUNTIF(AG9:AG11,"ІІ ур")</f>
        <v>0</v>
      </c>
      <c r="AG15" s="3">
        <f>(AF15/AF13)*100</f>
        <v>0</v>
      </c>
      <c r="AH15" s="2"/>
      <c r="AI15" s="2"/>
      <c r="AJ15" s="2"/>
    </row>
    <row r="16" spans="1:37" x14ac:dyDescent="0.25">
      <c r="B16" s="43"/>
      <c r="C16" s="43"/>
      <c r="D16" s="45" t="s">
        <v>27</v>
      </c>
      <c r="E16" s="46"/>
      <c r="F16" s="46"/>
      <c r="G16" s="46"/>
      <c r="H16" s="47"/>
      <c r="I16" s="10">
        <f>COUNTIF(J9:J11,"ІІІ ур")</f>
        <v>2</v>
      </c>
      <c r="J16" s="3">
        <f>(I16/I13)*100</f>
        <v>66.666666666666657</v>
      </c>
      <c r="K16" s="45" t="s">
        <v>27</v>
      </c>
      <c r="L16" s="46"/>
      <c r="M16" s="46"/>
      <c r="N16" s="46"/>
      <c r="O16" s="46"/>
      <c r="P16" s="47"/>
      <c r="Q16" s="10">
        <f>COUNTIF(R9:R11,"ІІІ ур")</f>
        <v>3</v>
      </c>
      <c r="R16" s="3">
        <f>(Q16/Q13)*100</f>
        <v>100</v>
      </c>
      <c r="S16" s="45" t="s">
        <v>27</v>
      </c>
      <c r="T16" s="46"/>
      <c r="U16" s="46"/>
      <c r="V16" s="47"/>
      <c r="W16" s="10">
        <f>COUNTIF(X9:X11,"ІІІ ур")</f>
        <v>3</v>
      </c>
      <c r="X16" s="3">
        <f>(W16/W13)*100</f>
        <v>100</v>
      </c>
      <c r="Y16" s="45" t="s">
        <v>27</v>
      </c>
      <c r="Z16" s="46"/>
      <c r="AA16" s="46"/>
      <c r="AB16" s="46"/>
      <c r="AC16" s="46"/>
      <c r="AD16" s="46"/>
      <c r="AE16" s="47"/>
      <c r="AF16" s="10">
        <f>COUNTIF(AG9:AG11,"ІІІ ур")</f>
        <v>3</v>
      </c>
      <c r="AG16" s="3">
        <f>(AF16/AF13)*100</f>
        <v>100</v>
      </c>
      <c r="AH16" s="2"/>
      <c r="AI16" s="2"/>
      <c r="AJ16" s="2"/>
    </row>
    <row r="17" spans="2:36" x14ac:dyDescent="0.25">
      <c r="B17" s="43"/>
      <c r="C17" s="43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1" t="s">
        <v>15</v>
      </c>
      <c r="AJ17" s="9" t="s">
        <v>11</v>
      </c>
    </row>
    <row r="18" spans="2:36" x14ac:dyDescent="0.25">
      <c r="B18" s="43"/>
      <c r="C18" s="43"/>
      <c r="D18" s="39" t="s">
        <v>21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1"/>
      <c r="AI18" s="8">
        <f>COUNTA(C9:C11)</f>
        <v>3</v>
      </c>
      <c r="AJ18" s="8">
        <v>100</v>
      </c>
    </row>
    <row r="19" spans="2:36" x14ac:dyDescent="0.25">
      <c r="B19" s="43"/>
      <c r="C19" s="43"/>
      <c r="D19" s="51" t="s">
        <v>22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10">
        <f>COUNTIF(AJ9:AJ11,"І ур")</f>
        <v>0</v>
      </c>
      <c r="AJ19" s="3">
        <f>(AI19/AI18)*100</f>
        <v>0</v>
      </c>
    </row>
    <row r="20" spans="2:36" x14ac:dyDescent="0.25">
      <c r="B20" s="43"/>
      <c r="C20" s="43"/>
      <c r="D20" s="51" t="s">
        <v>29</v>
      </c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10">
        <f>COUNTIF(AJ9:AJ11,"ІІ ур")</f>
        <v>0</v>
      </c>
      <c r="AJ20" s="3">
        <f>(AI20/AI18)*100</f>
        <v>0</v>
      </c>
    </row>
    <row r="21" spans="2:36" x14ac:dyDescent="0.25">
      <c r="B21" s="44"/>
      <c r="C21" s="44"/>
      <c r="D21" s="51" t="s">
        <v>24</v>
      </c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10">
        <f>COUNTIF(AJ9:AJ11,"ІІІ ур")</f>
        <v>3</v>
      </c>
      <c r="AJ21" s="3">
        <f>(AI21/AI18)*100</f>
        <v>100</v>
      </c>
    </row>
    <row r="73" spans="8:9" x14ac:dyDescent="0.25">
      <c r="H73">
        <v>1</v>
      </c>
      <c r="I73" t="s">
        <v>17</v>
      </c>
    </row>
    <row r="74" spans="8:9" x14ac:dyDescent="0.25">
      <c r="H74">
        <v>1.6</v>
      </c>
      <c r="I74" t="s">
        <v>18</v>
      </c>
    </row>
    <row r="75" spans="8:9" x14ac:dyDescent="0.25">
      <c r="H75">
        <v>2.6</v>
      </c>
      <c r="I75" t="s">
        <v>19</v>
      </c>
    </row>
  </sheetData>
  <autoFilter ref="AJ1:AJ23"/>
  <mergeCells count="52">
    <mergeCell ref="S14:V14"/>
    <mergeCell ref="S15:V15"/>
    <mergeCell ref="S16:V16"/>
    <mergeCell ref="Y14:AE14"/>
    <mergeCell ref="Y15:AE15"/>
    <mergeCell ref="Y16:AE16"/>
    <mergeCell ref="K15:P15"/>
    <mergeCell ref="K16:P16"/>
    <mergeCell ref="D14:H14"/>
    <mergeCell ref="D15:H15"/>
    <mergeCell ref="D16:H16"/>
    <mergeCell ref="X7:X8"/>
    <mergeCell ref="AE7:AE8"/>
    <mergeCell ref="AF7:AF8"/>
    <mergeCell ref="AG7:AG8"/>
    <mergeCell ref="J7:J8"/>
    <mergeCell ref="P7:P8"/>
    <mergeCell ref="Q7:Q8"/>
    <mergeCell ref="R7:R8"/>
    <mergeCell ref="W7:W8"/>
    <mergeCell ref="D17:AH17"/>
    <mergeCell ref="D19:AH19"/>
    <mergeCell ref="D20:AH20"/>
    <mergeCell ref="D21:AH21"/>
    <mergeCell ref="B12:B21"/>
    <mergeCell ref="C12:C21"/>
    <mergeCell ref="D18:AH18"/>
    <mergeCell ref="S13:V13"/>
    <mergeCell ref="Y12:AE12"/>
    <mergeCell ref="Y13:AE13"/>
    <mergeCell ref="D12:H12"/>
    <mergeCell ref="D13:H13"/>
    <mergeCell ref="K12:P12"/>
    <mergeCell ref="K13:P13"/>
    <mergeCell ref="S12:V12"/>
    <mergeCell ref="K14:P14"/>
    <mergeCell ref="A2:AK2"/>
    <mergeCell ref="A3:AK3"/>
    <mergeCell ref="A4:AK4"/>
    <mergeCell ref="B6:AJ6"/>
    <mergeCell ref="B7:B8"/>
    <mergeCell ref="C7:C8"/>
    <mergeCell ref="D7:G7"/>
    <mergeCell ref="K7:O7"/>
    <mergeCell ref="S7:U7"/>
    <mergeCell ref="Y7:AD7"/>
    <mergeCell ref="V7:V8"/>
    <mergeCell ref="AH7:AH8"/>
    <mergeCell ref="AI7:AI8"/>
    <mergeCell ref="AJ7:AJ8"/>
    <mergeCell ref="H7:H8"/>
    <mergeCell ref="I7:I8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2023-08-24T09:17:16Z</dcterms:modified>
</cp:coreProperties>
</file>